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Jegyző\jegyző dokumentumai Szada\KÓDEX10\döntés-előkészítők\előterjesztések-2021\NYÍLT\Előterjesztés_tervezetek\"/>
    </mc:Choice>
  </mc:AlternateContent>
  <xr:revisionPtr revIDLastSave="0" documentId="13_ncr:1_{D0668CC2-48A6-4D04-A364-AB877B5736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Összesítés" sheetId="4" r:id="rId1"/>
  </sheets>
  <definedNames>
    <definedName name="_xlnm.Print_Titles" localSheetId="0">Összesítés!$1:$1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4" l="1"/>
  <c r="I17" i="4" l="1"/>
  <c r="I18" i="4" s="1"/>
  <c r="H10" i="4"/>
  <c r="G10" i="4"/>
  <c r="I10" i="4" s="1"/>
  <c r="I8" i="4"/>
  <c r="G3" i="4"/>
  <c r="H3" i="4" s="1"/>
  <c r="I3" i="4" s="1"/>
  <c r="I7" i="4"/>
  <c r="F5" i="4"/>
  <c r="G5" i="4" s="1"/>
  <c r="I5" i="4" s="1"/>
  <c r="I6" i="4" l="1"/>
  <c r="F4" i="4" l="1"/>
  <c r="G4" i="4" s="1"/>
  <c r="I4" i="4" s="1"/>
  <c r="G2" i="4"/>
  <c r="I2" i="4" l="1"/>
  <c r="I13" i="4" l="1"/>
  <c r="I15" i="4" s="1"/>
  <c r="I19" i="4" s="1"/>
</calcChain>
</file>

<file path=xl/sharedStrings.xml><?xml version="1.0" encoding="utf-8"?>
<sst xmlns="http://schemas.openxmlformats.org/spreadsheetml/2006/main" count="48" uniqueCount="32">
  <si>
    <t>(berendezés + telepítés)</t>
  </si>
  <si>
    <t>SOBYE TD 20 finomszűrő integrált szállítócsigával</t>
  </si>
  <si>
    <t>db</t>
  </si>
  <si>
    <t>MEVA SWP 20-40 mosóvizes préscsiga préscsővel</t>
  </si>
  <si>
    <t>Iszapkihordó csiga beszerzés</t>
  </si>
  <si>
    <t>Vas - só tároló épület kivitelezés</t>
  </si>
  <si>
    <t>Mennyiség</t>
  </si>
  <si>
    <t>Egység</t>
  </si>
  <si>
    <t>MEVA MCU 200 AG kombinált előmechanikai egység</t>
  </si>
  <si>
    <t>Beruházási ütem</t>
  </si>
  <si>
    <t>II. ütem</t>
  </si>
  <si>
    <t>III. ütem</t>
  </si>
  <si>
    <t>Kivitelezés tartalékkerete</t>
  </si>
  <si>
    <t>Műszaki ellenőrzés költsége</t>
  </si>
  <si>
    <t>Kivitelezés tartalékkerete a várható áremelkedést is figyelembe véve</t>
  </si>
  <si>
    <t>A meglévő membránkapacitás növelése, SUEZ ZW52 LEAP  
 52/52 db modullal</t>
  </si>
  <si>
    <t>MINDÖSSZESEN (nettó):</t>
  </si>
  <si>
    <r>
      <t>A=26m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</si>
  <si>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Megnevezés</t>
  </si>
  <si>
    <t>Megjegyzés</t>
  </si>
  <si>
    <t>Nettó anyag egységár (Ft)</t>
  </si>
  <si>
    <t>Nettó anyagár (Ft)</t>
  </si>
  <si>
    <t>Nettó munkadíj (Ft)</t>
  </si>
  <si>
    <t>Összes nettó költség (Ft)</t>
  </si>
  <si>
    <t>Üzemen kívüli homokfogó és durva rács berendezések elbontása és elszállítása</t>
  </si>
  <si>
    <t>Biofilter MCBF-2000 QSW</t>
  </si>
  <si>
    <t>Biofilter alaplemez</t>
  </si>
  <si>
    <t>Mechanikai előkezelő épület átalakítása - falbontási és acél tartószerkezet építési, átalakítási munkák</t>
  </si>
  <si>
    <t>Mechanikai előkezelő épület átalakítása - betonozási munkák</t>
  </si>
  <si>
    <t>II. ütem kivitelezése összesen</t>
  </si>
  <si>
    <t>III. ütem kivitelezése összesen</t>
  </si>
  <si>
    <t>A meglévő membránmodulok cseréje korszerűbb típusra, SUEZ ZW52 LEAP  
 52/52 db modullal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</si>
</sst>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4" xfId="1" applyNumberFormat="1" applyFont="1" applyBorder="1" applyAlignment="1">
      <alignment vertical="center" wrapText="1"/>
    </xf>
    <xf numFmtId="164" fontId="2" fillId="2" borderId="4" xfId="1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64" fontId="1" fillId="0" borderId="3" xfId="1" applyNumberFormat="1" applyFont="1" applyBorder="1" applyAlignment="1">
      <alignment vertical="center" wrapText="1"/>
    </xf>
    <xf numFmtId="164" fontId="2" fillId="0" borderId="5" xfId="1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164" fontId="1" fillId="0" borderId="2" xfId="1" applyNumberFormat="1" applyFont="1" applyBorder="1" applyAlignment="1">
      <alignment vertical="center" wrapText="1"/>
    </xf>
    <xf numFmtId="164" fontId="2" fillId="0" borderId="9" xfId="1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2" fillId="0" borderId="3" xfId="1" applyNumberFormat="1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4" fontId="5" fillId="0" borderId="7" xfId="1" applyNumberFormat="1" applyFont="1" applyBorder="1" applyAlignment="1">
      <alignment vertical="center" wrapText="1"/>
    </xf>
    <xf numFmtId="164" fontId="6" fillId="0" borderId="7" xfId="1" applyNumberFormat="1" applyFont="1" applyBorder="1" applyAlignment="1">
      <alignment vertical="center" wrapText="1"/>
    </xf>
    <xf numFmtId="164" fontId="5" fillId="0" borderId="8" xfId="1" applyNumberFormat="1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64" fontId="5" fillId="0" borderId="12" xfId="1" applyNumberFormat="1" applyFont="1" applyBorder="1" applyAlignment="1">
      <alignment vertical="center" wrapText="1"/>
    </xf>
    <xf numFmtId="164" fontId="6" fillId="0" borderId="12" xfId="1" applyNumberFormat="1" applyFont="1" applyBorder="1" applyAlignment="1">
      <alignment vertical="center" wrapText="1"/>
    </xf>
    <xf numFmtId="164" fontId="5" fillId="0" borderId="13" xfId="1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164" fontId="3" fillId="0" borderId="15" xfId="1" applyNumberFormat="1" applyFont="1" applyFill="1" applyBorder="1" applyAlignment="1">
      <alignment vertical="center" wrapText="1"/>
    </xf>
    <xf numFmtId="164" fontId="2" fillId="0" borderId="5" xfId="1" applyNumberFormat="1" applyFont="1" applyFill="1" applyBorder="1" applyAlignment="1">
      <alignment vertical="center" wrapText="1"/>
    </xf>
    <xf numFmtId="164" fontId="2" fillId="0" borderId="9" xfId="1" applyNumberFormat="1" applyFont="1" applyFill="1" applyBorder="1" applyAlignment="1">
      <alignment vertical="center" wrapText="1"/>
    </xf>
    <xf numFmtId="164" fontId="3" fillId="0" borderId="16" xfId="1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view="pageBreakPreview" zoomScale="60" zoomScaleNormal="100" workbookViewId="0">
      <selection activeCell="I19" sqref="I19"/>
    </sheetView>
  </sheetViews>
  <sheetFormatPr defaultColWidth="8.85546875" defaultRowHeight="15" x14ac:dyDescent="0.25"/>
  <cols>
    <col min="1" max="2" width="11.140625" style="1" customWidth="1"/>
    <col min="3" max="3" width="7" style="1" customWidth="1"/>
    <col min="4" max="4" width="29.28515625" style="1" customWidth="1"/>
    <col min="5" max="5" width="14.7109375" style="1" customWidth="1"/>
    <col min="6" max="6" width="13" style="1" bestFit="1" customWidth="1"/>
    <col min="7" max="7" width="14.140625" style="1" bestFit="1" customWidth="1"/>
    <col min="8" max="8" width="13.140625" style="1" customWidth="1"/>
    <col min="9" max="9" width="15.140625" style="1" customWidth="1"/>
    <col min="10" max="16384" width="8.85546875" style="1"/>
  </cols>
  <sheetData>
    <row r="1" spans="1:9" s="15" customFormat="1" ht="45.75" thickBot="1" x14ac:dyDescent="0.3">
      <c r="A1" s="22" t="s">
        <v>9</v>
      </c>
      <c r="B1" s="23" t="s">
        <v>6</v>
      </c>
      <c r="C1" s="23" t="s">
        <v>7</v>
      </c>
      <c r="D1" s="23" t="s">
        <v>18</v>
      </c>
      <c r="E1" s="23" t="s">
        <v>19</v>
      </c>
      <c r="F1" s="23" t="s">
        <v>20</v>
      </c>
      <c r="G1" s="23" t="s">
        <v>21</v>
      </c>
      <c r="H1" s="23" t="s">
        <v>22</v>
      </c>
      <c r="I1" s="24" t="s">
        <v>23</v>
      </c>
    </row>
    <row r="2" spans="1:9" s="2" customFormat="1" ht="30" x14ac:dyDescent="0.25">
      <c r="A2" s="52" t="s">
        <v>10</v>
      </c>
      <c r="B2" s="13">
        <v>1</v>
      </c>
      <c r="C2" s="13" t="s">
        <v>2</v>
      </c>
      <c r="D2" s="19" t="s">
        <v>25</v>
      </c>
      <c r="E2" s="13" t="s">
        <v>0</v>
      </c>
      <c r="F2" s="20">
        <v>14750000</v>
      </c>
      <c r="G2" s="20">
        <f>+B2*F2</f>
        <v>14750000</v>
      </c>
      <c r="H2" s="20">
        <v>500000</v>
      </c>
      <c r="I2" s="21">
        <f t="shared" ref="I2:I8" si="0">+G2+H2</f>
        <v>15250000</v>
      </c>
    </row>
    <row r="3" spans="1:9" s="2" customFormat="1" x14ac:dyDescent="0.25">
      <c r="A3" s="50"/>
      <c r="B3" s="5">
        <v>1</v>
      </c>
      <c r="C3" s="5" t="s">
        <v>2</v>
      </c>
      <c r="D3" s="4" t="s">
        <v>26</v>
      </c>
      <c r="E3" s="5"/>
      <c r="F3" s="5"/>
      <c r="G3" s="6">
        <f>926717.345*0.6</f>
        <v>556030.40700000001</v>
      </c>
      <c r="H3" s="6">
        <f>+G3*0.4/0.6</f>
        <v>370686.93800000002</v>
      </c>
      <c r="I3" s="16">
        <f>+G3+H3</f>
        <v>926717.34499999997</v>
      </c>
    </row>
    <row r="4" spans="1:9" s="2" customFormat="1" ht="30" x14ac:dyDescent="0.25">
      <c r="A4" s="50"/>
      <c r="B4" s="5">
        <v>4</v>
      </c>
      <c r="C4" s="5" t="s">
        <v>2</v>
      </c>
      <c r="D4" s="4" t="s">
        <v>1</v>
      </c>
      <c r="E4" s="5" t="s">
        <v>0</v>
      </c>
      <c r="F4" s="6">
        <f>86800*360</f>
        <v>31248000</v>
      </c>
      <c r="G4" s="6">
        <f>+B4*F4</f>
        <v>124992000</v>
      </c>
      <c r="H4" s="6"/>
      <c r="I4" s="16">
        <f>+G4+H4</f>
        <v>124992000</v>
      </c>
    </row>
    <row r="5" spans="1:9" s="2" customFormat="1" ht="30" x14ac:dyDescent="0.25">
      <c r="A5" s="50"/>
      <c r="B5" s="5">
        <v>4</v>
      </c>
      <c r="C5" s="5" t="s">
        <v>2</v>
      </c>
      <c r="D5" s="4" t="s">
        <v>3</v>
      </c>
      <c r="E5" s="5" t="s">
        <v>0</v>
      </c>
      <c r="F5" s="6">
        <f>14600*360</f>
        <v>5256000</v>
      </c>
      <c r="G5" s="6">
        <f t="shared" ref="G5" si="1">+B5*F5</f>
        <v>21024000</v>
      </c>
      <c r="H5" s="6"/>
      <c r="I5" s="16">
        <f t="shared" ref="I5" si="2">+G5+H5</f>
        <v>21024000</v>
      </c>
    </row>
    <row r="6" spans="1:9" ht="60" x14ac:dyDescent="0.25">
      <c r="A6" s="50"/>
      <c r="B6" s="7">
        <v>1</v>
      </c>
      <c r="C6" s="7" t="s">
        <v>2</v>
      </c>
      <c r="D6" s="10" t="s">
        <v>27</v>
      </c>
      <c r="E6" s="7"/>
      <c r="F6" s="7"/>
      <c r="G6" s="8">
        <v>880000</v>
      </c>
      <c r="H6" s="8">
        <v>740000</v>
      </c>
      <c r="I6" s="17">
        <f t="shared" si="0"/>
        <v>1620000</v>
      </c>
    </row>
    <row r="7" spans="1:9" ht="45" x14ac:dyDescent="0.25">
      <c r="A7" s="50"/>
      <c r="B7" s="5">
        <v>1</v>
      </c>
      <c r="C7" s="5" t="s">
        <v>2</v>
      </c>
      <c r="D7" s="4" t="s">
        <v>28</v>
      </c>
      <c r="E7" s="5"/>
      <c r="F7" s="5"/>
      <c r="G7" s="6">
        <v>5113612.8983333344</v>
      </c>
      <c r="H7" s="6">
        <v>4326903.2216666676</v>
      </c>
      <c r="I7" s="16">
        <f t="shared" si="0"/>
        <v>9440516.120000001</v>
      </c>
    </row>
    <row r="8" spans="1:9" ht="45" x14ac:dyDescent="0.25">
      <c r="A8" s="50"/>
      <c r="B8" s="5">
        <v>1</v>
      </c>
      <c r="C8" s="5" t="s">
        <v>2</v>
      </c>
      <c r="D8" s="11" t="s">
        <v>24</v>
      </c>
      <c r="E8" s="5"/>
      <c r="F8" s="5"/>
      <c r="G8" s="6"/>
      <c r="H8" s="6">
        <v>480000</v>
      </c>
      <c r="I8" s="16">
        <f t="shared" si="0"/>
        <v>480000</v>
      </c>
    </row>
    <row r="9" spans="1:9" ht="30" x14ac:dyDescent="0.25">
      <c r="A9" s="50"/>
      <c r="B9" s="5">
        <v>3</v>
      </c>
      <c r="C9" s="5" t="s">
        <v>2</v>
      </c>
      <c r="D9" s="18" t="s">
        <v>4</v>
      </c>
      <c r="E9" s="5" t="s">
        <v>0</v>
      </c>
      <c r="F9" s="5"/>
      <c r="G9" s="6">
        <v>5000000</v>
      </c>
      <c r="H9" s="6">
        <v>2000000</v>
      </c>
      <c r="I9" s="16">
        <v>7000000</v>
      </c>
    </row>
    <row r="10" spans="1:9" ht="30" x14ac:dyDescent="0.25">
      <c r="A10" s="50"/>
      <c r="B10" s="5">
        <v>1</v>
      </c>
      <c r="C10" s="5" t="s">
        <v>2</v>
      </c>
      <c r="D10" s="4" t="s">
        <v>5</v>
      </c>
      <c r="E10" s="5" t="s">
        <v>17</v>
      </c>
      <c r="F10" s="5"/>
      <c r="G10" s="6">
        <f>26*300000*0.7</f>
        <v>5460000</v>
      </c>
      <c r="H10" s="6">
        <f>26*300000*0.3</f>
        <v>2340000</v>
      </c>
      <c r="I10" s="16">
        <f>+G10+H10</f>
        <v>7800000</v>
      </c>
    </row>
    <row r="11" spans="1:9" ht="30" x14ac:dyDescent="0.25">
      <c r="A11" s="50"/>
      <c r="B11" s="5">
        <v>1</v>
      </c>
      <c r="C11" s="5" t="s">
        <v>2</v>
      </c>
      <c r="D11" s="4" t="s">
        <v>8</v>
      </c>
      <c r="E11" s="9"/>
      <c r="F11" s="9"/>
      <c r="G11" s="6">
        <v>70000000</v>
      </c>
      <c r="H11" s="6"/>
      <c r="I11" s="16">
        <v>70000000</v>
      </c>
    </row>
    <row r="12" spans="1:9" ht="45" x14ac:dyDescent="0.25">
      <c r="A12" s="50"/>
      <c r="B12" s="13">
        <v>3</v>
      </c>
      <c r="C12" s="13" t="s">
        <v>2</v>
      </c>
      <c r="D12" s="29" t="s">
        <v>15</v>
      </c>
      <c r="E12" s="30"/>
      <c r="F12" s="30"/>
      <c r="G12" s="30"/>
      <c r="H12" s="20"/>
      <c r="I12" s="47">
        <v>122000000</v>
      </c>
    </row>
    <row r="13" spans="1:9" ht="90" x14ac:dyDescent="0.25">
      <c r="A13" s="50"/>
      <c r="B13" s="5"/>
      <c r="C13" s="5"/>
      <c r="D13" s="4" t="s">
        <v>12</v>
      </c>
      <c r="E13" s="14" t="s">
        <v>14</v>
      </c>
      <c r="F13" s="9"/>
      <c r="G13" s="6"/>
      <c r="H13" s="6"/>
      <c r="I13" s="16">
        <f>SUM(I2:I12)*0.15+3386782</f>
        <v>60466767.019750006</v>
      </c>
    </row>
    <row r="14" spans="1:9" ht="15.75" thickBot="1" x14ac:dyDescent="0.3">
      <c r="A14" s="50"/>
      <c r="B14" s="12"/>
      <c r="C14" s="12"/>
      <c r="D14" s="25" t="s">
        <v>13</v>
      </c>
      <c r="E14" s="26"/>
      <c r="F14" s="26"/>
      <c r="G14" s="27"/>
      <c r="H14" s="27"/>
      <c r="I14" s="28">
        <v>4000000</v>
      </c>
    </row>
    <row r="15" spans="1:9" ht="15.75" thickBot="1" x14ac:dyDescent="0.3">
      <c r="A15" s="53"/>
      <c r="B15" s="31"/>
      <c r="C15" s="32"/>
      <c r="D15" s="33" t="s">
        <v>29</v>
      </c>
      <c r="E15" s="34"/>
      <c r="F15" s="34"/>
      <c r="G15" s="35"/>
      <c r="H15" s="35"/>
      <c r="I15" s="36">
        <f>SUM(I2:I14)</f>
        <v>445000000.48475003</v>
      </c>
    </row>
    <row r="16" spans="1:9" ht="60" x14ac:dyDescent="0.25">
      <c r="A16" s="50" t="s">
        <v>11</v>
      </c>
      <c r="B16" s="13">
        <v>9</v>
      </c>
      <c r="C16" s="13" t="s">
        <v>2</v>
      </c>
      <c r="D16" s="29" t="s">
        <v>31</v>
      </c>
      <c r="E16" s="30"/>
      <c r="F16" s="30"/>
      <c r="G16" s="30"/>
      <c r="H16" s="20"/>
      <c r="I16" s="47">
        <f>3*I12</f>
        <v>366000000</v>
      </c>
    </row>
    <row r="17" spans="1:9" ht="90.75" thickBot="1" x14ac:dyDescent="0.3">
      <c r="A17" s="50"/>
      <c r="B17" s="12"/>
      <c r="C17" s="12"/>
      <c r="D17" s="25" t="s">
        <v>12</v>
      </c>
      <c r="E17" s="27" t="s">
        <v>14</v>
      </c>
      <c r="F17" s="26"/>
      <c r="G17" s="26"/>
      <c r="H17" s="27"/>
      <c r="I17" s="48">
        <f>I16*0.2</f>
        <v>73200000</v>
      </c>
    </row>
    <row r="18" spans="1:9" ht="15.75" thickBot="1" x14ac:dyDescent="0.3">
      <c r="A18" s="51"/>
      <c r="B18" s="37"/>
      <c r="C18" s="38"/>
      <c r="D18" s="39" t="s">
        <v>30</v>
      </c>
      <c r="E18" s="40"/>
      <c r="F18" s="40"/>
      <c r="G18" s="41"/>
      <c r="H18" s="41"/>
      <c r="I18" s="42">
        <f>SUM(I16:I17)</f>
        <v>439200000</v>
      </c>
    </row>
    <row r="19" spans="1:9" s="2" customFormat="1" ht="17.25" thickTop="1" thickBot="1" x14ac:dyDescent="0.3">
      <c r="A19" s="43"/>
      <c r="B19" s="44"/>
      <c r="C19" s="44"/>
      <c r="D19" s="45" t="s">
        <v>16</v>
      </c>
      <c r="E19" s="45"/>
      <c r="F19" s="45"/>
      <c r="G19" s="46"/>
      <c r="H19" s="46"/>
      <c r="I19" s="49">
        <f>I15+I18</f>
        <v>884200000.48475003</v>
      </c>
    </row>
    <row r="20" spans="1:9" x14ac:dyDescent="0.25">
      <c r="G20" s="3"/>
      <c r="H20" s="3"/>
      <c r="I20" s="3"/>
    </row>
    <row r="21" spans="1:9" x14ac:dyDescent="0.25">
      <c r="G21" s="3"/>
      <c r="H21" s="3"/>
      <c r="I21" s="3"/>
    </row>
    <row r="22" spans="1:9" x14ac:dyDescent="0.25">
      <c r="G22" s="3"/>
      <c r="H22" s="3"/>
      <c r="I22" s="3"/>
    </row>
    <row r="23" spans="1:9" x14ac:dyDescent="0.25">
      <c r="G23" s="3"/>
      <c r="H23" s="3"/>
      <c r="I23" s="3"/>
    </row>
    <row r="24" spans="1:9" x14ac:dyDescent="0.25">
      <c r="G24" s="3"/>
      <c r="H24" s="3"/>
      <c r="I24" s="3"/>
    </row>
    <row r="25" spans="1:9" x14ac:dyDescent="0.25">
      <c r="G25" s="3"/>
      <c r="H25" s="3"/>
      <c r="I25" s="3"/>
    </row>
    <row r="26" spans="1:9" x14ac:dyDescent="0.25">
      <c r="G26" s="3"/>
      <c r="H26" s="3"/>
      <c r="I26" s="3"/>
    </row>
    <row r="27" spans="1:9" x14ac:dyDescent="0.25">
      <c r="G27" s="3"/>
      <c r="H27" s="3"/>
      <c r="I27" s="3"/>
    </row>
    <row r="28" spans="1:9" x14ac:dyDescent="0.25">
      <c r="G28" s="3"/>
      <c r="H28" s="3"/>
      <c r="I28" s="3"/>
    </row>
    <row r="29" spans="1:9" x14ac:dyDescent="0.25">
      <c r="G29" s="3"/>
      <c r="H29" s="3"/>
      <c r="I29" s="3"/>
    </row>
    <row r="30" spans="1:9" x14ac:dyDescent="0.25">
      <c r="G30" s="3"/>
      <c r="H30" s="3"/>
      <c r="I30" s="3"/>
    </row>
    <row r="31" spans="1:9" x14ac:dyDescent="0.25">
      <c r="G31" s="3"/>
      <c r="H31" s="3"/>
      <c r="I31" s="3"/>
    </row>
  </sheetData>
  <mergeCells count="2">
    <mergeCell ref="A16:A18"/>
    <mergeCell ref="A2:A15"/>
  </mergeCells>
  <pageMargins left="0.70866141732283472" right="0.70866141732283472" top="1.6535433070866143" bottom="0.74803149606299213" header="0.31496062992125984" footer="0.31496062992125984"/>
  <pageSetup paperSize="9" scale="55" orientation="portrait" r:id="rId1"/>
  <headerFooter>
    <oddHeader>&amp;L&amp;"Comic Sans MS,Félkövér"&amp;14
Veresegyház és Környéke
Szennyvízközmű Társulás&amp;R
&amp;"Comic Sans MS,Félkövér"&amp;14Szennyvíztisztító kapacitásbővítés
II. és III. ütem költségbecslése</oddHeader>
    <oddFooter>&amp;L&amp;K00+000&amp;Z&amp;F&amp;C&amp;P. oldal / &amp;N&amp;R&amp;D.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Összesítés</vt:lpstr>
      <vt:lpstr>Összesítés!Nyomtatási_cím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KI;SE</dc:creator>
  <cp:lastModifiedBy>DELL</cp:lastModifiedBy>
  <cp:lastPrinted>2021-11-12T11:19:52Z</cp:lastPrinted>
  <dcterms:created xsi:type="dcterms:W3CDTF">2021-05-27T10:34:03Z</dcterms:created>
  <dcterms:modified xsi:type="dcterms:W3CDTF">2021-11-12T11:20:39Z</dcterms:modified>
</cp:coreProperties>
</file>