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K:\Jegyző\jegyző dokumentumai Szada\KÓDEX10\döntés-előkészítők\előterjesztések-2021\NYÍLT\Előterjesztés_tervezetek\"/>
    </mc:Choice>
  </mc:AlternateContent>
  <xr:revisionPtr revIDLastSave="0" documentId="13_ncr:1_{95837A9A-EDBA-4E66-BF56-26138BB186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kuláció" sheetId="7" r:id="rId1"/>
  </sheets>
  <definedNames>
    <definedName name="Dur_3">IF(AND(#REF!&lt;&gt;0,#REF!&lt;&gt;""),MIN(#REF!/12,#REF!),#REF!)</definedName>
    <definedName name="Dur_4" localSheetId="0">IF(AND(Kalkuláció!$H$4&lt;&gt;0,Kalkuláció!$H$4&lt;&gt;""),MIN(Kalkuláció!$H$4/12,Kalkuláció!#REF!),Kalkuláció!#REF!)</definedName>
    <definedName name="Dur_4">IF(AND(#REF!&lt;&gt;0,#REF!&lt;&gt;""),MIN(#REF!/12,#REF!),#REF!)</definedName>
    <definedName name="LP_3">VLOOKUP(Dur_3,#REF!,3)</definedName>
    <definedName name="LP_4" localSheetId="0">VLOOKUP(Kalkuláció!Dur_4,#REF!,3)</definedName>
    <definedName name="LP_4">VLOOKUP(Dur_4,#REF!,3)</definedName>
    <definedName name="_xlnm.Print_Area" localSheetId="0">Kalkuláció!$A$1:$U$81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7" l="1"/>
  <c r="G81" i="7" s="1"/>
  <c r="S26" i="7" l="1"/>
  <c r="C31" i="7" l="1"/>
  <c r="I31" i="7"/>
  <c r="C32" i="7"/>
  <c r="I32" i="7"/>
  <c r="C33" i="7"/>
  <c r="I33" i="7"/>
  <c r="C34" i="7"/>
  <c r="I34" i="7"/>
  <c r="C35" i="7"/>
  <c r="I35" i="7"/>
  <c r="C36" i="7"/>
  <c r="I36" i="7"/>
  <c r="C37" i="7"/>
  <c r="I37" i="7"/>
  <c r="C38" i="7"/>
  <c r="I38" i="7"/>
  <c r="C39" i="7"/>
  <c r="I39" i="7"/>
  <c r="C40" i="7"/>
  <c r="I40" i="7"/>
  <c r="C41" i="7"/>
  <c r="I41" i="7"/>
  <c r="C42" i="7"/>
  <c r="I42" i="7"/>
  <c r="C43" i="7"/>
  <c r="I43" i="7"/>
  <c r="C44" i="7"/>
  <c r="I44" i="7"/>
  <c r="C45" i="7"/>
  <c r="I45" i="7"/>
  <c r="C46" i="7"/>
  <c r="I46" i="7"/>
  <c r="C47" i="7"/>
  <c r="I47" i="7"/>
  <c r="C48" i="7"/>
  <c r="I48" i="7"/>
  <c r="C49" i="7"/>
  <c r="I49" i="7"/>
  <c r="C50" i="7"/>
  <c r="I50" i="7"/>
  <c r="C51" i="7"/>
  <c r="I51" i="7"/>
  <c r="C52" i="7"/>
  <c r="I52" i="7"/>
  <c r="C53" i="7"/>
  <c r="I53" i="7"/>
  <c r="C54" i="7"/>
  <c r="I54" i="7"/>
  <c r="C55" i="7"/>
  <c r="I55" i="7"/>
  <c r="C56" i="7"/>
  <c r="I56" i="7"/>
  <c r="C57" i="7"/>
  <c r="I57" i="7"/>
  <c r="C58" i="7"/>
  <c r="I58" i="7"/>
  <c r="C59" i="7"/>
  <c r="I59" i="7"/>
  <c r="C60" i="7"/>
  <c r="I60" i="7"/>
  <c r="C61" i="7"/>
  <c r="I61" i="7"/>
  <c r="C62" i="7"/>
  <c r="I62" i="7"/>
  <c r="C63" i="7"/>
  <c r="I63" i="7"/>
  <c r="C64" i="7"/>
  <c r="I64" i="7"/>
  <c r="C65" i="7"/>
  <c r="I65" i="7"/>
  <c r="C66" i="7"/>
  <c r="I66" i="7"/>
  <c r="C67" i="7"/>
  <c r="I67" i="7"/>
  <c r="C68" i="7"/>
  <c r="I68" i="7"/>
  <c r="C69" i="7"/>
  <c r="I69" i="7"/>
  <c r="C70" i="7"/>
  <c r="I70" i="7"/>
  <c r="C71" i="7"/>
  <c r="I71" i="7"/>
  <c r="C72" i="7"/>
  <c r="I72" i="7"/>
  <c r="C73" i="7"/>
  <c r="I73" i="7"/>
  <c r="C74" i="7"/>
  <c r="I74" i="7"/>
  <c r="C75" i="7"/>
  <c r="I75" i="7"/>
  <c r="C76" i="7"/>
  <c r="I76" i="7"/>
  <c r="C77" i="7"/>
  <c r="I77" i="7"/>
  <c r="C78" i="7"/>
  <c r="I78" i="7"/>
  <c r="C79" i="7"/>
  <c r="I79" i="7"/>
  <c r="C80" i="7"/>
  <c r="I80" i="7"/>
  <c r="C21" i="7" l="1"/>
  <c r="I21" i="7"/>
  <c r="C20" i="7"/>
  <c r="C22" i="7"/>
  <c r="I22" i="7"/>
  <c r="C23" i="7"/>
  <c r="I23" i="7"/>
  <c r="C24" i="7"/>
  <c r="I24" i="7"/>
  <c r="C25" i="7"/>
  <c r="I25" i="7"/>
  <c r="C26" i="7"/>
  <c r="I26" i="7"/>
  <c r="C27" i="7"/>
  <c r="I27" i="7"/>
  <c r="C28" i="7"/>
  <c r="I28" i="7"/>
  <c r="C29" i="7"/>
  <c r="I29" i="7"/>
  <c r="C30" i="7"/>
  <c r="I30" i="7"/>
  <c r="D9" i="7"/>
  <c r="D10" i="7" s="1"/>
  <c r="O9" i="7"/>
  <c r="C19" i="7"/>
  <c r="I19" i="7"/>
  <c r="I20" i="7"/>
  <c r="I11" i="7"/>
  <c r="I12" i="7"/>
  <c r="I13" i="7"/>
  <c r="I14" i="7"/>
  <c r="I15" i="7"/>
  <c r="I16" i="7"/>
  <c r="I17" i="7"/>
  <c r="I18" i="7"/>
  <c r="I10" i="7"/>
  <c r="G7" i="7"/>
  <c r="C9" i="7"/>
  <c r="F9" i="7"/>
  <c r="F10" i="7" s="1"/>
  <c r="C18" i="7"/>
  <c r="C17" i="7"/>
  <c r="C16" i="7"/>
  <c r="C15" i="7"/>
  <c r="C14" i="7"/>
  <c r="C13" i="7"/>
  <c r="C12" i="7"/>
  <c r="C11" i="7"/>
  <c r="C10" i="7"/>
  <c r="O10" i="7" l="1"/>
  <c r="O11" i="7" s="1"/>
  <c r="P9" i="7"/>
  <c r="H10" i="7"/>
  <c r="F11" i="7"/>
  <c r="J10" i="7"/>
  <c r="D11" i="7"/>
  <c r="P10" i="7" l="1"/>
  <c r="P11" i="7"/>
  <c r="O12" i="7"/>
  <c r="H11" i="7"/>
  <c r="F12" i="7"/>
  <c r="J11" i="7"/>
  <c r="K11" i="7" s="1"/>
  <c r="K10" i="7"/>
  <c r="D12" i="7"/>
  <c r="P12" i="7" l="1"/>
  <c r="O13" i="7"/>
  <c r="H12" i="7"/>
  <c r="F13" i="7"/>
  <c r="J12" i="7"/>
  <c r="Q9" i="7" s="1"/>
  <c r="D13" i="7"/>
  <c r="P13" i="7" l="1"/>
  <c r="R9" i="7"/>
  <c r="T9" i="7" s="1"/>
  <c r="O14" i="7"/>
  <c r="H13" i="7"/>
  <c r="J13" i="7"/>
  <c r="F14" i="7"/>
  <c r="K12" i="7"/>
  <c r="M10" i="7" s="1"/>
  <c r="D14" i="7"/>
  <c r="U9" i="7" l="1"/>
  <c r="K13" i="7"/>
  <c r="P14" i="7"/>
  <c r="O15" i="7"/>
  <c r="F15" i="7"/>
  <c r="H14" i="7"/>
  <c r="J14" i="7"/>
  <c r="D15" i="7"/>
  <c r="P15" i="7" l="1"/>
  <c r="O16" i="7"/>
  <c r="J15" i="7"/>
  <c r="K15" i="7" s="1"/>
  <c r="H15" i="7"/>
  <c r="F16" i="7"/>
  <c r="K14" i="7"/>
  <c r="D16" i="7"/>
  <c r="P16" i="7" l="1"/>
  <c r="O17" i="7"/>
  <c r="H16" i="7"/>
  <c r="F17" i="7"/>
  <c r="J16" i="7"/>
  <c r="Q10" i="7" s="1"/>
  <c r="D17" i="7"/>
  <c r="P17" i="7" l="1"/>
  <c r="R10" i="7"/>
  <c r="T10" i="7" s="1"/>
  <c r="O18" i="7"/>
  <c r="J17" i="7"/>
  <c r="H17" i="7"/>
  <c r="F18" i="7"/>
  <c r="K16" i="7"/>
  <c r="M13" i="7" s="1"/>
  <c r="D18" i="7"/>
  <c r="U10" i="7" l="1"/>
  <c r="P18" i="7"/>
  <c r="K17" i="7"/>
  <c r="O19" i="7"/>
  <c r="H18" i="7"/>
  <c r="F19" i="7"/>
  <c r="J18" i="7"/>
  <c r="D19" i="7"/>
  <c r="P19" i="7" l="1"/>
  <c r="O20" i="7"/>
  <c r="H19" i="7"/>
  <c r="F20" i="7"/>
  <c r="J19" i="7"/>
  <c r="K19" i="7" s="1"/>
  <c r="K18" i="7"/>
  <c r="D20" i="7"/>
  <c r="P20" i="7" l="1"/>
  <c r="O21" i="7"/>
  <c r="F21" i="7"/>
  <c r="H20" i="7"/>
  <c r="J20" i="7"/>
  <c r="D21" i="7"/>
  <c r="P21" i="7" l="1"/>
  <c r="O22" i="7"/>
  <c r="K20" i="7"/>
  <c r="M17" i="7" s="1"/>
  <c r="H21" i="7"/>
  <c r="F22" i="7"/>
  <c r="J21" i="7"/>
  <c r="D22" i="7"/>
  <c r="P22" i="7" l="1"/>
  <c r="K21" i="7"/>
  <c r="O23" i="7"/>
  <c r="H22" i="7"/>
  <c r="F23" i="7"/>
  <c r="J22" i="7"/>
  <c r="D23" i="7"/>
  <c r="P23" i="7" l="1"/>
  <c r="O24" i="7"/>
  <c r="K22" i="7"/>
  <c r="H23" i="7"/>
  <c r="F24" i="7"/>
  <c r="J23" i="7"/>
  <c r="K23" i="7" s="1"/>
  <c r="D24" i="7"/>
  <c r="P24" i="7" l="1"/>
  <c r="O25" i="7"/>
  <c r="F25" i="7"/>
  <c r="J24" i="7"/>
  <c r="H24" i="7"/>
  <c r="D25" i="7"/>
  <c r="P25" i="7" l="1"/>
  <c r="K24" i="7"/>
  <c r="M21" i="7" s="1"/>
  <c r="H25" i="7"/>
  <c r="F26" i="7"/>
  <c r="J25" i="7"/>
  <c r="D26" i="7"/>
  <c r="K25" i="7" l="1"/>
  <c r="P26" i="7"/>
  <c r="H26" i="7"/>
  <c r="F27" i="7"/>
  <c r="J26" i="7"/>
  <c r="D27" i="7"/>
  <c r="K26" i="7" l="1"/>
  <c r="H27" i="7"/>
  <c r="F28" i="7"/>
  <c r="J27" i="7"/>
  <c r="D28" i="7"/>
  <c r="K27" i="7" l="1"/>
  <c r="H28" i="7"/>
  <c r="F29" i="7"/>
  <c r="J28" i="7"/>
  <c r="D29" i="7"/>
  <c r="K28" i="7" l="1"/>
  <c r="M25" i="7" s="1"/>
  <c r="H29" i="7"/>
  <c r="F30" i="7"/>
  <c r="F31" i="7" s="1"/>
  <c r="J29" i="7"/>
  <c r="D30" i="7"/>
  <c r="D31" i="7" l="1"/>
  <c r="J31" i="7"/>
  <c r="K31" i="7" s="1"/>
  <c r="F32" i="7"/>
  <c r="H31" i="7"/>
  <c r="K29" i="7"/>
  <c r="H30" i="7"/>
  <c r="J30" i="7"/>
  <c r="D32" i="7" l="1"/>
  <c r="H32" i="7"/>
  <c r="J32" i="7"/>
  <c r="K32" i="7" s="1"/>
  <c r="F33" i="7"/>
  <c r="K30" i="7"/>
  <c r="M29" i="7" s="1"/>
  <c r="Q14" i="7" l="1"/>
  <c r="R14" i="7" s="1"/>
  <c r="T14" i="7" s="1"/>
  <c r="D33" i="7"/>
  <c r="H33" i="7"/>
  <c r="J33" i="7"/>
  <c r="F34" i="7"/>
  <c r="D34" i="7" l="1"/>
  <c r="K33" i="7"/>
  <c r="J34" i="7"/>
  <c r="K34" i="7" s="1"/>
  <c r="F35" i="7"/>
  <c r="H34" i="7"/>
  <c r="D35" i="7" l="1"/>
  <c r="F36" i="7"/>
  <c r="H35" i="7"/>
  <c r="J35" i="7"/>
  <c r="D36" i="7" l="1"/>
  <c r="K35" i="7"/>
  <c r="J36" i="7"/>
  <c r="Q15" i="7" s="1"/>
  <c r="H36" i="7"/>
  <c r="F37" i="7"/>
  <c r="D37" i="7" l="1"/>
  <c r="J37" i="7"/>
  <c r="F38" i="7"/>
  <c r="H37" i="7"/>
  <c r="K36" i="7"/>
  <c r="M33" i="7" s="1"/>
  <c r="R15" i="7"/>
  <c r="T15" i="7" s="1"/>
  <c r="D38" i="7" l="1"/>
  <c r="J38" i="7"/>
  <c r="K38" i="7" s="1"/>
  <c r="F39" i="7"/>
  <c r="H38" i="7"/>
  <c r="K37" i="7"/>
  <c r="D39" i="7" l="1"/>
  <c r="H39" i="7"/>
  <c r="J39" i="7"/>
  <c r="F40" i="7"/>
  <c r="D40" i="7" l="1"/>
  <c r="J40" i="7"/>
  <c r="H40" i="7"/>
  <c r="F41" i="7"/>
  <c r="K39" i="7"/>
  <c r="K40" i="7" l="1"/>
  <c r="M37" i="7" s="1"/>
  <c r="Q16" i="7"/>
  <c r="R16" i="7" s="1"/>
  <c r="T16" i="7" s="1"/>
  <c r="D41" i="7"/>
  <c r="H41" i="7"/>
  <c r="J41" i="7"/>
  <c r="F42" i="7"/>
  <c r="D42" i="7" l="1"/>
  <c r="J42" i="7"/>
  <c r="K42" i="7" s="1"/>
  <c r="F43" i="7"/>
  <c r="H42" i="7"/>
  <c r="K41" i="7"/>
  <c r="D43" i="7" l="1"/>
  <c r="H43" i="7"/>
  <c r="J43" i="7"/>
  <c r="F44" i="7"/>
  <c r="D44" i="7" l="1"/>
  <c r="H44" i="7"/>
  <c r="F45" i="7"/>
  <c r="J44" i="7"/>
  <c r="K44" i="7" s="1"/>
  <c r="K43" i="7"/>
  <c r="M41" i="7" l="1"/>
  <c r="Q17" i="7"/>
  <c r="R17" i="7" s="1"/>
  <c r="T17" i="7" s="1"/>
  <c r="D45" i="7"/>
  <c r="J45" i="7"/>
  <c r="F46" i="7"/>
  <c r="H45" i="7"/>
  <c r="D46" i="7" l="1"/>
  <c r="J46" i="7"/>
  <c r="K46" i="7" s="1"/>
  <c r="H46" i="7"/>
  <c r="F47" i="7"/>
  <c r="K45" i="7"/>
  <c r="D47" i="7" l="1"/>
  <c r="F48" i="7"/>
  <c r="H47" i="7"/>
  <c r="J47" i="7"/>
  <c r="D48" i="7" l="1"/>
  <c r="K47" i="7"/>
  <c r="H48" i="7"/>
  <c r="F49" i="7"/>
  <c r="J48" i="7"/>
  <c r="K48" i="7" l="1"/>
  <c r="M45" i="7" s="1"/>
  <c r="Q18" i="7"/>
  <c r="R18" i="7" s="1"/>
  <c r="T18" i="7" s="1"/>
  <c r="D49" i="7"/>
  <c r="J49" i="7"/>
  <c r="F50" i="7"/>
  <c r="H49" i="7"/>
  <c r="D50" i="7" l="1"/>
  <c r="J50" i="7"/>
  <c r="K50" i="7" s="1"/>
  <c r="F51" i="7"/>
  <c r="H50" i="7"/>
  <c r="K49" i="7"/>
  <c r="D51" i="7" l="1"/>
  <c r="F52" i="7"/>
  <c r="H51" i="7"/>
  <c r="J51" i="7"/>
  <c r="D52" i="7" l="1"/>
  <c r="K51" i="7"/>
  <c r="J52" i="7"/>
  <c r="K52" i="7" s="1"/>
  <c r="H52" i="7"/>
  <c r="F53" i="7"/>
  <c r="M49" i="7" l="1"/>
  <c r="Q19" i="7"/>
  <c r="R19" i="7" s="1"/>
  <c r="T19" i="7" s="1"/>
  <c r="D53" i="7"/>
  <c r="J53" i="7"/>
  <c r="F54" i="7"/>
  <c r="H53" i="7"/>
  <c r="D54" i="7" l="1"/>
  <c r="J54" i="7"/>
  <c r="K54" i="7" s="1"/>
  <c r="H54" i="7"/>
  <c r="F55" i="7"/>
  <c r="K53" i="7"/>
  <c r="D55" i="7" l="1"/>
  <c r="H55" i="7"/>
  <c r="J55" i="7"/>
  <c r="F56" i="7"/>
  <c r="D56" i="7" l="1"/>
  <c r="J56" i="7"/>
  <c r="K56" i="7" s="1"/>
  <c r="H56" i="7"/>
  <c r="F57" i="7"/>
  <c r="K55" i="7"/>
  <c r="M53" i="7" l="1"/>
  <c r="Q20" i="7"/>
  <c r="R20" i="7" s="1"/>
  <c r="T20" i="7" s="1"/>
  <c r="D57" i="7"/>
  <c r="H57" i="7"/>
  <c r="J57" i="7"/>
  <c r="F58" i="7"/>
  <c r="D58" i="7" l="1"/>
  <c r="K57" i="7"/>
  <c r="H58" i="7"/>
  <c r="F59" i="7"/>
  <c r="J58" i="7"/>
  <c r="K58" i="7" s="1"/>
  <c r="D59" i="7" l="1"/>
  <c r="H59" i="7"/>
  <c r="J59" i="7"/>
  <c r="F60" i="7"/>
  <c r="D60" i="7" l="1"/>
  <c r="H60" i="7"/>
  <c r="F61" i="7"/>
  <c r="J60" i="7"/>
  <c r="Q21" i="7" s="1"/>
  <c r="K59" i="7"/>
  <c r="D61" i="7" l="1"/>
  <c r="K60" i="7"/>
  <c r="M57" i="7" s="1"/>
  <c r="H61" i="7"/>
  <c r="J61" i="7"/>
  <c r="F62" i="7"/>
  <c r="R21" i="7"/>
  <c r="T21" i="7" s="1"/>
  <c r="D62" i="7" l="1"/>
  <c r="K61" i="7"/>
  <c r="J62" i="7"/>
  <c r="K62" i="7" s="1"/>
  <c r="H62" i="7"/>
  <c r="F63" i="7"/>
  <c r="D63" i="7" l="1"/>
  <c r="H63" i="7"/>
  <c r="J63" i="7"/>
  <c r="F64" i="7"/>
  <c r="D64" i="7" l="1"/>
  <c r="J64" i="7"/>
  <c r="K64" i="7" s="1"/>
  <c r="F65" i="7"/>
  <c r="H64" i="7"/>
  <c r="K63" i="7"/>
  <c r="M61" i="7" l="1"/>
  <c r="M81" i="7" s="1"/>
  <c r="Q22" i="7"/>
  <c r="R22" i="7" s="1"/>
  <c r="T22" i="7" s="1"/>
  <c r="D65" i="7"/>
  <c r="J65" i="7"/>
  <c r="F66" i="7"/>
  <c r="H65" i="7"/>
  <c r="D66" i="7" l="1"/>
  <c r="J66" i="7"/>
  <c r="K66" i="7" s="1"/>
  <c r="F67" i="7"/>
  <c r="H66" i="7"/>
  <c r="K65" i="7"/>
  <c r="D67" i="7" l="1"/>
  <c r="H67" i="7"/>
  <c r="F68" i="7"/>
  <c r="J67" i="7"/>
  <c r="D68" i="7" l="1"/>
  <c r="Q23" i="7"/>
  <c r="K67" i="7"/>
  <c r="F69" i="7"/>
  <c r="J68" i="7"/>
  <c r="K68" i="7" s="1"/>
  <c r="H68" i="7"/>
  <c r="D69" i="7" l="1"/>
  <c r="R23" i="7"/>
  <c r="T23" i="7" s="1"/>
  <c r="H69" i="7"/>
  <c r="J69" i="7"/>
  <c r="F70" i="7"/>
  <c r="D70" i="7" l="1"/>
  <c r="J70" i="7"/>
  <c r="K70" i="7" s="1"/>
  <c r="F71" i="7"/>
  <c r="H70" i="7"/>
  <c r="K69" i="7"/>
  <c r="D71" i="7" l="1"/>
  <c r="H71" i="7"/>
  <c r="J71" i="7"/>
  <c r="F72" i="7"/>
  <c r="D72" i="7" l="1"/>
  <c r="K71" i="7"/>
  <c r="J72" i="7"/>
  <c r="K72" i="7" s="1"/>
  <c r="F73" i="7"/>
  <c r="H72" i="7"/>
  <c r="Q24" i="7" l="1"/>
  <c r="R24" i="7" s="1"/>
  <c r="T24" i="7" s="1"/>
  <c r="D73" i="7"/>
  <c r="F74" i="7"/>
  <c r="H73" i="7"/>
  <c r="J73" i="7"/>
  <c r="D74" i="7" l="1"/>
  <c r="F75" i="7"/>
  <c r="J74" i="7"/>
  <c r="K74" i="7" s="1"/>
  <c r="H74" i="7"/>
  <c r="K73" i="7"/>
  <c r="D75" i="7" l="1"/>
  <c r="H75" i="7"/>
  <c r="F76" i="7"/>
  <c r="J75" i="7"/>
  <c r="D76" i="7" l="1"/>
  <c r="K75" i="7"/>
  <c r="H76" i="7"/>
  <c r="F77" i="7"/>
  <c r="J76" i="7"/>
  <c r="K76" i="7" s="1"/>
  <c r="Q25" i="7" l="1"/>
  <c r="R25" i="7" s="1"/>
  <c r="T25" i="7" s="1"/>
  <c r="D77" i="7"/>
  <c r="F78" i="7"/>
  <c r="J77" i="7"/>
  <c r="K77" i="7" s="1"/>
  <c r="H77" i="7"/>
  <c r="D78" i="7" l="1"/>
  <c r="J78" i="7"/>
  <c r="K78" i="7" s="1"/>
  <c r="H78" i="7"/>
  <c r="F79" i="7"/>
  <c r="D79" i="7" l="1"/>
  <c r="F80" i="7"/>
  <c r="J79" i="7"/>
  <c r="K79" i="7" s="1"/>
  <c r="H79" i="7"/>
  <c r="D80" i="7" l="1"/>
  <c r="H80" i="7"/>
  <c r="J80" i="7"/>
  <c r="J81" i="7" s="1"/>
  <c r="Q11" i="7" l="1"/>
  <c r="Q12" i="7"/>
  <c r="R12" i="7" s="1"/>
  <c r="T12" i="7" s="1"/>
  <c r="Q13" i="7"/>
  <c r="R13" i="7" s="1"/>
  <c r="T13" i="7" s="1"/>
  <c r="K80" i="7"/>
  <c r="J7" i="7"/>
  <c r="K7" i="7" l="1"/>
  <c r="K81" i="7"/>
  <c r="R11" i="7"/>
  <c r="Q26" i="7"/>
  <c r="R26" i="7" l="1"/>
  <c r="T11" i="7"/>
  <c r="U14" i="7" l="1"/>
  <c r="U18" i="7"/>
  <c r="U12" i="7"/>
  <c r="T26" i="7"/>
  <c r="U19" i="7"/>
  <c r="U17" i="7"/>
  <c r="U11" i="7"/>
  <c r="U21" i="7"/>
  <c r="U16" i="7"/>
  <c r="U25" i="7"/>
  <c r="U13" i="7"/>
  <c r="U24" i="7"/>
  <c r="U23" i="7"/>
  <c r="U22" i="7"/>
  <c r="U20" i="7"/>
  <c r="U15" i="7"/>
</calcChain>
</file>

<file path=xl/sharedStrings.xml><?xml version="1.0" encoding="utf-8"?>
<sst xmlns="http://schemas.openxmlformats.org/spreadsheetml/2006/main" count="31" uniqueCount="31">
  <si>
    <t>Tőketörlesztés</t>
  </si>
  <si>
    <t>Töketartozás törlesztés előtt</t>
  </si>
  <si>
    <t>Teljes
kamat</t>
  </si>
  <si>
    <t>Kamatfizetés</t>
  </si>
  <si>
    <t>Kamatbázis:</t>
  </si>
  <si>
    <t>Kamatfelár:</t>
  </si>
  <si>
    <t>év</t>
  </si>
  <si>
    <t>S</t>
  </si>
  <si>
    <t>Összesen</t>
  </si>
  <si>
    <t>Év</t>
  </si>
  <si>
    <t>HUF</t>
  </si>
  <si>
    <t>Folyósítás</t>
  </si>
  <si>
    <t>Szabad keret</t>
  </si>
  <si>
    <t>Adósság-szolgálat</t>
  </si>
  <si>
    <t>Tőke</t>
  </si>
  <si>
    <t>Kamat</t>
  </si>
  <si>
    <t>Esedékesség</t>
  </si>
  <si>
    <t>Hitelösszeg:</t>
  </si>
  <si>
    <t>Bírálati díj:</t>
  </si>
  <si>
    <t>Tőkelekötési díj:</t>
  </si>
  <si>
    <t>Tőketartozás törlesztés után</t>
  </si>
  <si>
    <t>3 havi BUBOR</t>
  </si>
  <si>
    <t>Adósságszolgálat</t>
  </si>
  <si>
    <t>Törlesztésre fordítható bevétel</t>
  </si>
  <si>
    <t>Egyenleg</t>
  </si>
  <si>
    <t>Kumulált</t>
  </si>
  <si>
    <t>Folyó</t>
  </si>
  <si>
    <t>millió Ft-ban</t>
  </si>
  <si>
    <t>v1 mód</t>
  </si>
  <si>
    <t>az MNB által 2021.11.02-án hivatalosan közzétett érték</t>
  </si>
  <si>
    <t>Évenkénti adósság-szolgálat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</si>
</sst>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#,##0.0_ ;[Red]\-#,##0.0\ "/>
  </numFmts>
  <fonts count="13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Symbol"/>
      <family val="1"/>
      <charset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1" fillId="0" borderId="0"/>
  </cellStyleXfs>
  <cellXfs count="64">
    <xf numFmtId="0" fontId="0" fillId="0" borderId="0" xfId="0"/>
    <xf numFmtId="0" fontId="2" fillId="0" borderId="0" xfId="0" applyFont="1"/>
    <xf numFmtId="3" fontId="4" fillId="3" borderId="0" xfId="0" applyNumberFormat="1" applyFont="1" applyFill="1"/>
    <xf numFmtId="0" fontId="5" fillId="0" borderId="0" xfId="0" applyFont="1" applyFill="1"/>
    <xf numFmtId="1" fontId="0" fillId="0" borderId="0" xfId="1" applyNumberFormat="1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/>
    <xf numFmtId="164" fontId="6" fillId="0" borderId="0" xfId="1" applyNumberFormat="1" applyFont="1" applyFill="1"/>
    <xf numFmtId="3" fontId="5" fillId="0" borderId="0" xfId="0" applyNumberFormat="1" applyFont="1" applyFill="1"/>
    <xf numFmtId="3" fontId="3" fillId="3" borderId="0" xfId="0" applyNumberFormat="1" applyFont="1" applyFill="1" applyBorder="1"/>
    <xf numFmtId="3" fontId="9" fillId="2" borderId="1" xfId="2" applyNumberFormat="1" applyFont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/>
    <xf numFmtId="164" fontId="10" fillId="3" borderId="0" xfId="0" applyNumberFormat="1" applyFont="1" applyFill="1"/>
    <xf numFmtId="0" fontId="2" fillId="5" borderId="1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3" fontId="9" fillId="0" borderId="0" xfId="0" applyNumberFormat="1" applyFont="1"/>
    <xf numFmtId="14" fontId="0" fillId="0" borderId="0" xfId="0" applyNumberFormat="1"/>
    <xf numFmtId="3" fontId="9" fillId="0" borderId="0" xfId="0" applyNumberFormat="1" applyFont="1" applyFill="1"/>
    <xf numFmtId="3" fontId="3" fillId="0" borderId="0" xfId="0" applyNumberFormat="1" applyFont="1" applyFill="1" applyBorder="1"/>
    <xf numFmtId="3" fontId="6" fillId="0" borderId="0" xfId="0" applyNumberFormat="1" applyFont="1" applyFill="1"/>
    <xf numFmtId="0" fontId="0" fillId="0" borderId="0" xfId="0" applyFont="1" applyFill="1"/>
    <xf numFmtId="0" fontId="3" fillId="0" borderId="0" xfId="0" applyFont="1"/>
    <xf numFmtId="10" fontId="0" fillId="0" borderId="0" xfId="0" applyNumberFormat="1" applyFont="1"/>
    <xf numFmtId="3" fontId="8" fillId="2" borderId="1" xfId="2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1" fontId="0" fillId="0" borderId="4" xfId="0" applyNumberFormat="1" applyFont="1" applyBorder="1"/>
    <xf numFmtId="165" fontId="0" fillId="0" borderId="4" xfId="0" applyNumberFormat="1" applyFont="1" applyBorder="1"/>
    <xf numFmtId="1" fontId="0" fillId="0" borderId="3" xfId="0" applyNumberFormat="1" applyFont="1" applyBorder="1"/>
    <xf numFmtId="165" fontId="0" fillId="0" borderId="3" xfId="0" applyNumberFormat="1" applyFont="1" applyBorder="1"/>
    <xf numFmtId="1" fontId="0" fillId="0" borderId="5" xfId="0" applyNumberFormat="1" applyFont="1" applyBorder="1"/>
    <xf numFmtId="165" fontId="0" fillId="0" borderId="5" xfId="0" applyNumberFormat="1" applyFont="1" applyBorder="1"/>
    <xf numFmtId="165" fontId="5" fillId="0" borderId="4" xfId="0" applyNumberFormat="1" applyFont="1" applyFill="1" applyBorder="1"/>
    <xf numFmtId="165" fontId="2" fillId="0" borderId="4" xfId="0" applyNumberFormat="1" applyFont="1" applyBorder="1"/>
    <xf numFmtId="165" fontId="5" fillId="0" borderId="3" xfId="0" applyNumberFormat="1" applyFont="1" applyFill="1" applyBorder="1"/>
    <xf numFmtId="165" fontId="2" fillId="0" borderId="3" xfId="0" applyNumberFormat="1" applyFont="1" applyBorder="1"/>
    <xf numFmtId="165" fontId="5" fillId="0" borderId="5" xfId="0" applyNumberFormat="1" applyFont="1" applyFill="1" applyBorder="1"/>
    <xf numFmtId="165" fontId="2" fillId="0" borderId="5" xfId="0" applyNumberFormat="1" applyFont="1" applyBorder="1"/>
    <xf numFmtId="165" fontId="9" fillId="4" borderId="1" xfId="0" applyNumberFormat="1" applyFont="1" applyFill="1" applyBorder="1"/>
    <xf numFmtId="165" fontId="2" fillId="4" borderId="1" xfId="0" applyNumberFormat="1" applyFont="1" applyFill="1" applyBorder="1"/>
    <xf numFmtId="165" fontId="5" fillId="0" borderId="4" xfId="0" applyNumberFormat="1" applyFont="1" applyBorder="1"/>
    <xf numFmtId="165" fontId="5" fillId="0" borderId="3" xfId="0" applyNumberFormat="1" applyFont="1" applyBorder="1"/>
    <xf numFmtId="165" fontId="5" fillId="0" borderId="5" xfId="0" applyNumberFormat="1" applyFont="1" applyBorder="1"/>
    <xf numFmtId="0" fontId="0" fillId="0" borderId="1" xfId="0" applyFont="1" applyBorder="1" applyAlignment="1">
      <alignment horizontal="center"/>
    </xf>
    <xf numFmtId="3" fontId="8" fillId="5" borderId="1" xfId="2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/>
    <xf numFmtId="165" fontId="2" fillId="5" borderId="1" xfId="0" applyNumberFormat="1" applyFont="1" applyFill="1" applyBorder="1"/>
    <xf numFmtId="3" fontId="9" fillId="5" borderId="0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0" fillId="6" borderId="0" xfId="0" applyNumberFormat="1" applyFont="1" applyFill="1"/>
    <xf numFmtId="14" fontId="0" fillId="6" borderId="0" xfId="0" applyNumberFormat="1" applyFill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2" fillId="0" borderId="2" xfId="0" applyFont="1" applyBorder="1" applyAlignment="1"/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20% - 2. jelölőszín" xfId="2" builtinId="34"/>
    <cellStyle name="Normál" xfId="0" builtinId="0"/>
    <cellStyle name="Normal 3" xfId="3" xr:uid="{00000000-0005-0000-0000-000002000000}"/>
    <cellStyle name="Százalék" xfId="1" builtinId="5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92"/>
  <sheetViews>
    <sheetView tabSelected="1" view="pageBreakPreview" zoomScale="60" zoomScaleNormal="100" workbookViewId="0">
      <selection activeCell="D2" sqref="D2"/>
    </sheetView>
  </sheetViews>
  <sheetFormatPr defaultRowHeight="12.75" x14ac:dyDescent="0.2"/>
  <cols>
    <col min="1" max="1" width="3" style="5" bestFit="1" customWidth="1"/>
    <col min="2" max="2" width="12.5703125" style="5" bestFit="1" customWidth="1"/>
    <col min="3" max="3" width="5" style="5" bestFit="1" customWidth="1"/>
    <col min="4" max="4" width="13.42578125" style="5" customWidth="1"/>
    <col min="5" max="5" width="12.7109375" style="5" customWidth="1"/>
    <col min="6" max="6" width="13.42578125" style="25" customWidth="1"/>
    <col min="7" max="7" width="14.5703125" style="5" customWidth="1"/>
    <col min="8" max="8" width="12.85546875" style="5" customWidth="1"/>
    <col min="9" max="10" width="12.7109375" style="5" customWidth="1"/>
    <col min="11" max="11" width="12.7109375" style="5" bestFit="1" customWidth="1"/>
    <col min="12" max="12" width="3" style="5" customWidth="1"/>
    <col min="13" max="13" width="14.5703125" style="55" customWidth="1"/>
    <col min="14" max="14" width="14.140625" style="5" bestFit="1" customWidth="1"/>
    <col min="15" max="15" width="6.28515625" style="5" bestFit="1" customWidth="1"/>
    <col min="16" max="16" width="6.140625" style="5" bestFit="1" customWidth="1"/>
    <col min="17" max="17" width="7" style="5" bestFit="1" customWidth="1"/>
    <col min="18" max="18" width="9.5703125" style="5" bestFit="1" customWidth="1"/>
    <col min="19" max="19" width="11.7109375" style="5" customWidth="1"/>
    <col min="20" max="20" width="9.5703125" style="5" bestFit="1" customWidth="1"/>
    <col min="21" max="21" width="9.28515625" style="5" bestFit="1" customWidth="1"/>
    <col min="22" max="16384" width="9.140625" style="5"/>
  </cols>
  <sheetData>
    <row r="1" spans="1:59" x14ac:dyDescent="0.2">
      <c r="F1" s="5"/>
      <c r="G1" s="1" t="s">
        <v>17</v>
      </c>
      <c r="I1" s="2">
        <v>884200000</v>
      </c>
      <c r="J1" s="5" t="s">
        <v>10</v>
      </c>
    </row>
    <row r="2" spans="1:59" x14ac:dyDescent="0.2">
      <c r="F2" s="5"/>
      <c r="G2" s="5" t="s">
        <v>4</v>
      </c>
      <c r="H2" s="5" t="s">
        <v>21</v>
      </c>
      <c r="I2" s="16">
        <v>2.0500000000000001E-2</v>
      </c>
      <c r="J2" s="26" t="s">
        <v>29</v>
      </c>
      <c r="O2" s="27"/>
    </row>
    <row r="3" spans="1:59" ht="15.75" x14ac:dyDescent="0.25">
      <c r="F3" s="5"/>
      <c r="G3" s="5" t="s">
        <v>5</v>
      </c>
      <c r="I3" s="17">
        <v>0.02</v>
      </c>
    </row>
    <row r="4" spans="1:59" ht="15.75" x14ac:dyDescent="0.25">
      <c r="F4" s="5"/>
      <c r="G4" s="5" t="s">
        <v>18</v>
      </c>
      <c r="H4" s="22"/>
      <c r="I4" s="17">
        <v>0</v>
      </c>
    </row>
    <row r="5" spans="1:59" ht="15.75" x14ac:dyDescent="0.25">
      <c r="F5" s="5"/>
      <c r="G5" s="5" t="s">
        <v>19</v>
      </c>
      <c r="I5" s="17">
        <v>0</v>
      </c>
    </row>
    <row r="6" spans="1:59" x14ac:dyDescent="0.2">
      <c r="F6" s="5"/>
      <c r="G6" s="1"/>
      <c r="H6" s="22"/>
      <c r="O6" s="61" t="s">
        <v>28</v>
      </c>
      <c r="P6" s="61"/>
      <c r="Q6" s="61"/>
      <c r="R6" s="61"/>
      <c r="S6" s="60" t="s">
        <v>27</v>
      </c>
      <c r="T6" s="60"/>
      <c r="U6" s="60"/>
    </row>
    <row r="7" spans="1:59" ht="12.75" customHeight="1" x14ac:dyDescent="0.2">
      <c r="F7" s="5"/>
      <c r="G7" s="20">
        <f>SUBTOTAL(9,G9:G500)</f>
        <v>1768400000</v>
      </c>
      <c r="J7" s="20">
        <f>SUBTOTAL(9,J9:J500)</f>
        <v>586806862</v>
      </c>
      <c r="K7" s="20">
        <f>SUBTOTAL(9,K9:K500)</f>
        <v>2355206862</v>
      </c>
      <c r="L7" s="20"/>
      <c r="O7" s="47"/>
      <c r="P7" s="57" t="s">
        <v>22</v>
      </c>
      <c r="Q7" s="57"/>
      <c r="R7" s="57"/>
      <c r="S7" s="58" t="s">
        <v>23</v>
      </c>
      <c r="T7" s="59" t="s">
        <v>24</v>
      </c>
      <c r="U7" s="59"/>
    </row>
    <row r="8" spans="1:59" s="6" customFormat="1" ht="38.25" x14ac:dyDescent="0.2">
      <c r="B8" s="18" t="s">
        <v>16</v>
      </c>
      <c r="C8" s="18" t="s">
        <v>6</v>
      </c>
      <c r="D8" s="18" t="s">
        <v>12</v>
      </c>
      <c r="E8" s="18" t="s">
        <v>11</v>
      </c>
      <c r="F8" s="18" t="s">
        <v>1</v>
      </c>
      <c r="G8" s="19" t="s">
        <v>0</v>
      </c>
      <c r="H8" s="18" t="s">
        <v>20</v>
      </c>
      <c r="I8" s="18" t="s">
        <v>2</v>
      </c>
      <c r="J8" s="14" t="s">
        <v>3</v>
      </c>
      <c r="K8" s="14" t="s">
        <v>13</v>
      </c>
      <c r="L8" s="51"/>
      <c r="M8" s="52" t="s">
        <v>30</v>
      </c>
      <c r="O8" s="15" t="s">
        <v>9</v>
      </c>
      <c r="P8" s="13" t="s">
        <v>14</v>
      </c>
      <c r="Q8" s="13" t="s">
        <v>15</v>
      </c>
      <c r="R8" s="28" t="s">
        <v>8</v>
      </c>
      <c r="S8" s="58"/>
      <c r="T8" s="48" t="s">
        <v>26</v>
      </c>
      <c r="U8" s="48" t="s">
        <v>25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x14ac:dyDescent="0.2">
      <c r="B9" s="53">
        <v>44651</v>
      </c>
      <c r="C9" s="4">
        <f t="shared" ref="C9:C18" si="0">YEAR(B9)</f>
        <v>2022</v>
      </c>
      <c r="D9" s="24">
        <f>I1</f>
        <v>884200000</v>
      </c>
      <c r="E9" s="12"/>
      <c r="F9" s="24">
        <f>E9</f>
        <v>0</v>
      </c>
      <c r="G9" s="23"/>
      <c r="I9" s="10"/>
      <c r="J9" s="3"/>
      <c r="K9" s="3"/>
      <c r="L9" s="3"/>
      <c r="O9" s="30">
        <f>YEAR(B9)</f>
        <v>2022</v>
      </c>
      <c r="P9" s="36">
        <f t="shared" ref="P9:P25" si="1">SUMIF($C$9:$C$498,$O9,G$9:G$498)/1000000</f>
        <v>0</v>
      </c>
      <c r="Q9" s="36">
        <f t="shared" ref="Q9:Q25" si="2">SUMIF($C$9:$C$498,$O9,J$9:J$498)/1000000</f>
        <v>19.917158000000001</v>
      </c>
      <c r="R9" s="37">
        <f t="shared" ref="R9:R25" si="3">SUM(P9:Q9)</f>
        <v>19.917158000000001</v>
      </c>
      <c r="S9" s="44">
        <v>38</v>
      </c>
      <c r="T9" s="31">
        <f>+S9-R9</f>
        <v>18.082841999999999</v>
      </c>
      <c r="U9" s="31">
        <f>SUM(T$9:T9)</f>
        <v>18.082841999999999</v>
      </c>
    </row>
    <row r="10" spans="1:59" x14ac:dyDescent="0.2">
      <c r="B10" s="54">
        <v>44742</v>
      </c>
      <c r="C10" s="4">
        <f t="shared" si="0"/>
        <v>2022</v>
      </c>
      <c r="D10" s="24">
        <f>D9-E9</f>
        <v>884200000</v>
      </c>
      <c r="E10" s="12">
        <v>445000000</v>
      </c>
      <c r="F10" s="9">
        <f t="shared" ref="F10:F18" si="4">F9-G9+E10</f>
        <v>445000000</v>
      </c>
      <c r="G10" s="12"/>
      <c r="H10" s="8">
        <f>F10-G10</f>
        <v>445000000</v>
      </c>
      <c r="I10" s="10">
        <f t="shared" ref="I10:I73" si="5">SUM($I$2:$I$3)</f>
        <v>4.0500000000000001E-2</v>
      </c>
      <c r="J10" s="11">
        <f t="shared" ref="J10:J18" si="6">ROUND(F10*I10*($B10-$B9)/360,0)</f>
        <v>4555688</v>
      </c>
      <c r="K10" s="11">
        <f t="shared" ref="K10:K18" si="7">SUM(J10,G10)</f>
        <v>4555688</v>
      </c>
      <c r="L10" s="11"/>
      <c r="M10" s="62">
        <f>SUM(K10:K12)</f>
        <v>19917158</v>
      </c>
      <c r="O10" s="32">
        <f>O9+1</f>
        <v>2023</v>
      </c>
      <c r="P10" s="38">
        <f t="shared" si="1"/>
        <v>36</v>
      </c>
      <c r="Q10" s="38">
        <f t="shared" si="2"/>
        <v>35.934863</v>
      </c>
      <c r="R10" s="39">
        <f t="shared" si="3"/>
        <v>71.934863000000007</v>
      </c>
      <c r="S10" s="45">
        <v>74</v>
      </c>
      <c r="T10" s="33">
        <f t="shared" ref="T10:T25" si="8">+S10-R10</f>
        <v>2.0651369999999929</v>
      </c>
      <c r="U10" s="33">
        <f>SUM(T$9:T10)</f>
        <v>20.147978999999992</v>
      </c>
    </row>
    <row r="11" spans="1:59" x14ac:dyDescent="0.2">
      <c r="B11" s="53">
        <v>44834</v>
      </c>
      <c r="C11" s="4">
        <f t="shared" si="0"/>
        <v>2022</v>
      </c>
      <c r="D11" s="24">
        <f t="shared" ref="D11:D18" si="9">D10-E10</f>
        <v>439200000</v>
      </c>
      <c r="E11" s="12">
        <v>155000000</v>
      </c>
      <c r="F11" s="9">
        <f t="shared" si="4"/>
        <v>600000000</v>
      </c>
      <c r="G11" s="12"/>
      <c r="H11" s="8">
        <f t="shared" ref="H11:H18" si="10">F11-G11</f>
        <v>600000000</v>
      </c>
      <c r="I11" s="10">
        <f t="shared" si="5"/>
        <v>4.0500000000000001E-2</v>
      </c>
      <c r="J11" s="11">
        <f t="shared" si="6"/>
        <v>6210000</v>
      </c>
      <c r="K11" s="11">
        <f t="shared" si="7"/>
        <v>6210000</v>
      </c>
      <c r="L11" s="11"/>
      <c r="M11" s="63"/>
      <c r="O11" s="32">
        <f t="shared" ref="O11:O25" si="11">O10+1</f>
        <v>2024</v>
      </c>
      <c r="P11" s="38">
        <f t="shared" si="1"/>
        <v>48</v>
      </c>
      <c r="Q11" s="38">
        <f t="shared" si="2"/>
        <v>34.180785999999998</v>
      </c>
      <c r="R11" s="39">
        <f t="shared" si="3"/>
        <v>82.180785999999998</v>
      </c>
      <c r="S11" s="45">
        <v>83</v>
      </c>
      <c r="T11" s="33">
        <f t="shared" si="8"/>
        <v>0.81921400000000233</v>
      </c>
      <c r="U11" s="33">
        <f>SUM(T$9:T11)</f>
        <v>20.967192999999995</v>
      </c>
    </row>
    <row r="12" spans="1:59" x14ac:dyDescent="0.2">
      <c r="B12" s="53">
        <v>44926</v>
      </c>
      <c r="C12" s="4">
        <f t="shared" si="0"/>
        <v>2022</v>
      </c>
      <c r="D12" s="24">
        <f t="shared" si="9"/>
        <v>284200000</v>
      </c>
      <c r="E12" s="12">
        <v>284200000</v>
      </c>
      <c r="F12" s="9">
        <f t="shared" si="4"/>
        <v>884200000</v>
      </c>
      <c r="G12" s="12"/>
      <c r="H12" s="8">
        <f t="shared" si="10"/>
        <v>884200000</v>
      </c>
      <c r="I12" s="10">
        <f t="shared" si="5"/>
        <v>4.0500000000000001E-2</v>
      </c>
      <c r="J12" s="11">
        <f t="shared" si="6"/>
        <v>9151470</v>
      </c>
      <c r="K12" s="11">
        <f t="shared" si="7"/>
        <v>9151470</v>
      </c>
      <c r="L12" s="11"/>
      <c r="M12" s="63"/>
      <c r="O12" s="32">
        <f t="shared" si="11"/>
        <v>2025</v>
      </c>
      <c r="P12" s="38">
        <f t="shared" si="1"/>
        <v>48</v>
      </c>
      <c r="Q12" s="38">
        <f t="shared" si="2"/>
        <v>32.114362999999997</v>
      </c>
      <c r="R12" s="39">
        <f t="shared" si="3"/>
        <v>80.114362999999997</v>
      </c>
      <c r="S12" s="45">
        <v>81</v>
      </c>
      <c r="T12" s="33">
        <f t="shared" si="8"/>
        <v>0.88563700000000267</v>
      </c>
      <c r="U12" s="33">
        <f>SUM(T$9:T12)</f>
        <v>21.852829999999997</v>
      </c>
    </row>
    <row r="13" spans="1:59" x14ac:dyDescent="0.2">
      <c r="B13" s="21">
        <v>45016</v>
      </c>
      <c r="C13" s="4">
        <f t="shared" si="0"/>
        <v>2023</v>
      </c>
      <c r="D13" s="24">
        <f t="shared" si="9"/>
        <v>0</v>
      </c>
      <c r="E13" s="12"/>
      <c r="F13" s="9">
        <f t="shared" si="4"/>
        <v>884200000</v>
      </c>
      <c r="G13" s="12"/>
      <c r="H13" s="8">
        <f t="shared" si="10"/>
        <v>884200000</v>
      </c>
      <c r="I13" s="10">
        <f t="shared" si="5"/>
        <v>4.0500000000000001E-2</v>
      </c>
      <c r="J13" s="11">
        <f t="shared" si="6"/>
        <v>8952525</v>
      </c>
      <c r="K13" s="11">
        <f t="shared" si="7"/>
        <v>8952525</v>
      </c>
      <c r="L13" s="11"/>
      <c r="M13" s="62">
        <f>SUM(K13:K16)</f>
        <v>71934863</v>
      </c>
      <c r="O13" s="32">
        <f t="shared" si="11"/>
        <v>2026</v>
      </c>
      <c r="P13" s="38">
        <f t="shared" si="1"/>
        <v>54</v>
      </c>
      <c r="Q13" s="38">
        <f t="shared" si="2"/>
        <v>30.050381000000002</v>
      </c>
      <c r="R13" s="39">
        <f t="shared" si="3"/>
        <v>84.050381000000002</v>
      </c>
      <c r="S13" s="45">
        <v>86</v>
      </c>
      <c r="T13" s="33">
        <f t="shared" si="8"/>
        <v>1.9496189999999984</v>
      </c>
      <c r="U13" s="33">
        <f>SUM(T$9:T13)</f>
        <v>23.802448999999996</v>
      </c>
    </row>
    <row r="14" spans="1:59" x14ac:dyDescent="0.2">
      <c r="B14" s="7">
        <v>45107</v>
      </c>
      <c r="C14" s="4">
        <f t="shared" si="0"/>
        <v>2023</v>
      </c>
      <c r="D14" s="24">
        <f t="shared" si="9"/>
        <v>0</v>
      </c>
      <c r="E14" s="12"/>
      <c r="F14" s="9">
        <f t="shared" si="4"/>
        <v>884200000</v>
      </c>
      <c r="G14" s="12">
        <v>12000000</v>
      </c>
      <c r="H14" s="8">
        <f t="shared" si="10"/>
        <v>872200000</v>
      </c>
      <c r="I14" s="10">
        <f t="shared" si="5"/>
        <v>4.0500000000000001E-2</v>
      </c>
      <c r="J14" s="11">
        <f t="shared" si="6"/>
        <v>9051998</v>
      </c>
      <c r="K14" s="11">
        <f t="shared" si="7"/>
        <v>21051998</v>
      </c>
      <c r="L14" s="11"/>
      <c r="M14" s="63"/>
      <c r="O14" s="32">
        <f t="shared" si="11"/>
        <v>2027</v>
      </c>
      <c r="P14" s="38">
        <f t="shared" si="1"/>
        <v>58</v>
      </c>
      <c r="Q14" s="38">
        <f t="shared" si="2"/>
        <v>27.771018999999999</v>
      </c>
      <c r="R14" s="39">
        <f t="shared" si="3"/>
        <v>85.771018999999995</v>
      </c>
      <c r="S14" s="45">
        <v>87</v>
      </c>
      <c r="T14" s="33">
        <f t="shared" si="8"/>
        <v>1.2289810000000045</v>
      </c>
      <c r="U14" s="33">
        <f>SUM(T$9:T14)</f>
        <v>25.03143</v>
      </c>
    </row>
    <row r="15" spans="1:59" x14ac:dyDescent="0.2">
      <c r="A15" s="5">
        <v>1</v>
      </c>
      <c r="B15" s="7">
        <v>45199</v>
      </c>
      <c r="C15" s="4">
        <f t="shared" si="0"/>
        <v>2023</v>
      </c>
      <c r="D15" s="24">
        <f t="shared" si="9"/>
        <v>0</v>
      </c>
      <c r="E15" s="12"/>
      <c r="F15" s="9">
        <f t="shared" si="4"/>
        <v>872200000</v>
      </c>
      <c r="G15" s="12">
        <v>12000000</v>
      </c>
      <c r="H15" s="8">
        <f t="shared" si="10"/>
        <v>860200000</v>
      </c>
      <c r="I15" s="10">
        <f t="shared" si="5"/>
        <v>4.0500000000000001E-2</v>
      </c>
      <c r="J15" s="11">
        <f t="shared" si="6"/>
        <v>9027270</v>
      </c>
      <c r="K15" s="11">
        <f t="shared" si="7"/>
        <v>21027270</v>
      </c>
      <c r="L15" s="11"/>
      <c r="M15" s="63"/>
      <c r="O15" s="32">
        <f t="shared" si="11"/>
        <v>2028</v>
      </c>
      <c r="P15" s="38">
        <f t="shared" si="1"/>
        <v>66</v>
      </c>
      <c r="Q15" s="38">
        <f t="shared" si="2"/>
        <v>25.337441999999999</v>
      </c>
      <c r="R15" s="39">
        <f t="shared" si="3"/>
        <v>91.337441999999996</v>
      </c>
      <c r="S15" s="45">
        <v>93</v>
      </c>
      <c r="T15" s="33">
        <f t="shared" si="8"/>
        <v>1.6625580000000042</v>
      </c>
      <c r="U15" s="33">
        <f>SUM(T$9:T15)</f>
        <v>26.693988000000004</v>
      </c>
    </row>
    <row r="16" spans="1:59" x14ac:dyDescent="0.2">
      <c r="A16" s="5">
        <v>2</v>
      </c>
      <c r="B16" s="21">
        <v>45291</v>
      </c>
      <c r="C16" s="4">
        <f t="shared" si="0"/>
        <v>2023</v>
      </c>
      <c r="D16" s="24">
        <f t="shared" si="9"/>
        <v>0</v>
      </c>
      <c r="E16" s="12"/>
      <c r="F16" s="9">
        <f t="shared" si="4"/>
        <v>860200000</v>
      </c>
      <c r="G16" s="12">
        <v>12000000</v>
      </c>
      <c r="H16" s="8">
        <f t="shared" si="10"/>
        <v>848200000</v>
      </c>
      <c r="I16" s="10">
        <f t="shared" si="5"/>
        <v>4.0500000000000001E-2</v>
      </c>
      <c r="J16" s="11">
        <f t="shared" si="6"/>
        <v>8903070</v>
      </c>
      <c r="K16" s="11">
        <f t="shared" si="7"/>
        <v>20903070</v>
      </c>
      <c r="L16" s="11"/>
      <c r="M16" s="63"/>
      <c r="O16" s="32">
        <f t="shared" si="11"/>
        <v>2029</v>
      </c>
      <c r="P16" s="38">
        <f t="shared" si="1"/>
        <v>72</v>
      </c>
      <c r="Q16" s="38">
        <f t="shared" si="2"/>
        <v>22.462313000000002</v>
      </c>
      <c r="R16" s="39">
        <f t="shared" si="3"/>
        <v>94.462312999999995</v>
      </c>
      <c r="S16" s="45">
        <v>96</v>
      </c>
      <c r="T16" s="33">
        <f t="shared" si="8"/>
        <v>1.5376870000000054</v>
      </c>
      <c r="U16" s="33">
        <f>SUM(T$9:T16)</f>
        <v>28.23167500000001</v>
      </c>
    </row>
    <row r="17" spans="1:21" x14ac:dyDescent="0.2">
      <c r="A17" s="5">
        <v>3</v>
      </c>
      <c r="B17" s="53">
        <v>45382</v>
      </c>
      <c r="C17" s="4">
        <f t="shared" si="0"/>
        <v>2024</v>
      </c>
      <c r="D17" s="24">
        <f t="shared" si="9"/>
        <v>0</v>
      </c>
      <c r="E17" s="12"/>
      <c r="F17" s="9">
        <f t="shared" si="4"/>
        <v>848200000</v>
      </c>
      <c r="G17" s="12">
        <v>12000000</v>
      </c>
      <c r="H17" s="8">
        <f t="shared" si="10"/>
        <v>836200000</v>
      </c>
      <c r="I17" s="10">
        <f t="shared" si="5"/>
        <v>4.0500000000000001E-2</v>
      </c>
      <c r="J17" s="11">
        <f t="shared" si="6"/>
        <v>8683448</v>
      </c>
      <c r="K17" s="11">
        <f t="shared" si="7"/>
        <v>20683448</v>
      </c>
      <c r="L17" s="11"/>
      <c r="M17" s="62">
        <f>SUM(K17:K20)</f>
        <v>82180786</v>
      </c>
      <c r="O17" s="32">
        <f t="shared" si="11"/>
        <v>2030</v>
      </c>
      <c r="P17" s="38">
        <f t="shared" si="1"/>
        <v>76</v>
      </c>
      <c r="Q17" s="38">
        <f t="shared" si="2"/>
        <v>19.443825</v>
      </c>
      <c r="R17" s="39">
        <f t="shared" si="3"/>
        <v>95.443825000000004</v>
      </c>
      <c r="S17" s="45">
        <v>97</v>
      </c>
      <c r="T17" s="33">
        <f t="shared" si="8"/>
        <v>1.5561749999999961</v>
      </c>
      <c r="U17" s="33">
        <f>SUM(T$9:T17)</f>
        <v>29.787850000000006</v>
      </c>
    </row>
    <row r="18" spans="1:21" x14ac:dyDescent="0.2">
      <c r="A18" s="5">
        <v>4</v>
      </c>
      <c r="B18" s="53">
        <v>45473</v>
      </c>
      <c r="C18" s="4">
        <f t="shared" si="0"/>
        <v>2024</v>
      </c>
      <c r="D18" s="24">
        <f t="shared" si="9"/>
        <v>0</v>
      </c>
      <c r="E18" s="12"/>
      <c r="F18" s="9">
        <f t="shared" si="4"/>
        <v>836200000</v>
      </c>
      <c r="G18" s="12">
        <v>12000000</v>
      </c>
      <c r="H18" s="8">
        <f t="shared" si="10"/>
        <v>824200000</v>
      </c>
      <c r="I18" s="10">
        <f t="shared" si="5"/>
        <v>4.0500000000000001E-2</v>
      </c>
      <c r="J18" s="11">
        <f t="shared" si="6"/>
        <v>8560598</v>
      </c>
      <c r="K18" s="11">
        <f t="shared" si="7"/>
        <v>20560598</v>
      </c>
      <c r="L18" s="11"/>
      <c r="M18" s="63"/>
      <c r="O18" s="32">
        <f t="shared" si="11"/>
        <v>2031</v>
      </c>
      <c r="P18" s="38">
        <f t="shared" si="1"/>
        <v>84</v>
      </c>
      <c r="Q18" s="38">
        <f t="shared" si="2"/>
        <v>16.199100000000001</v>
      </c>
      <c r="R18" s="39">
        <f t="shared" si="3"/>
        <v>100.1991</v>
      </c>
      <c r="S18" s="45">
        <v>101</v>
      </c>
      <c r="T18" s="33">
        <f t="shared" si="8"/>
        <v>0.80089999999999861</v>
      </c>
      <c r="U18" s="33">
        <f>SUM(T$9:T18)</f>
        <v>30.588750000000005</v>
      </c>
    </row>
    <row r="19" spans="1:21" x14ac:dyDescent="0.2">
      <c r="A19" s="5">
        <v>5</v>
      </c>
      <c r="B19" s="54">
        <v>45565</v>
      </c>
      <c r="C19" s="4">
        <f t="shared" ref="C19:C20" si="12">YEAR(B19)</f>
        <v>2024</v>
      </c>
      <c r="D19" s="24">
        <f t="shared" ref="D19:D20" si="13">D18-E18</f>
        <v>0</v>
      </c>
      <c r="E19" s="12"/>
      <c r="F19" s="9">
        <f t="shared" ref="F19:F20" si="14">F18-G18+E19</f>
        <v>824200000</v>
      </c>
      <c r="G19" s="12">
        <v>12000000</v>
      </c>
      <c r="H19" s="8">
        <f t="shared" ref="H19:H20" si="15">F19-G19</f>
        <v>812200000</v>
      </c>
      <c r="I19" s="10">
        <f t="shared" si="5"/>
        <v>4.0500000000000001E-2</v>
      </c>
      <c r="J19" s="11">
        <f t="shared" ref="J19:J20" si="16">ROUND(F19*I19*($B19-$B18)/360,0)</f>
        <v>8530470</v>
      </c>
      <c r="K19" s="11">
        <f t="shared" ref="K19:K20" si="17">SUM(J19,G19)</f>
        <v>20530470</v>
      </c>
      <c r="L19" s="11"/>
      <c r="M19" s="63"/>
      <c r="O19" s="32">
        <f t="shared" si="11"/>
        <v>2032</v>
      </c>
      <c r="P19" s="38">
        <f t="shared" si="1"/>
        <v>84</v>
      </c>
      <c r="Q19" s="38">
        <f t="shared" si="2"/>
        <v>12.788347999999999</v>
      </c>
      <c r="R19" s="39">
        <f t="shared" si="3"/>
        <v>96.788347999999999</v>
      </c>
      <c r="S19" s="45">
        <v>97</v>
      </c>
      <c r="T19" s="33">
        <f t="shared" si="8"/>
        <v>0.21165200000000084</v>
      </c>
      <c r="U19" s="33">
        <f>SUM(T$9:T19)</f>
        <v>30.800402000000005</v>
      </c>
    </row>
    <row r="20" spans="1:21" x14ac:dyDescent="0.2">
      <c r="A20" s="5">
        <v>6</v>
      </c>
      <c r="B20" s="53">
        <v>45657</v>
      </c>
      <c r="C20" s="4">
        <f t="shared" si="12"/>
        <v>2024</v>
      </c>
      <c r="D20" s="24">
        <f t="shared" si="13"/>
        <v>0</v>
      </c>
      <c r="E20" s="12"/>
      <c r="F20" s="9">
        <f t="shared" si="14"/>
        <v>812200000</v>
      </c>
      <c r="G20" s="12">
        <v>12000000</v>
      </c>
      <c r="H20" s="8">
        <f t="shared" si="15"/>
        <v>800200000</v>
      </c>
      <c r="I20" s="10">
        <f t="shared" si="5"/>
        <v>4.0500000000000001E-2</v>
      </c>
      <c r="J20" s="11">
        <f t="shared" si="16"/>
        <v>8406270</v>
      </c>
      <c r="K20" s="11">
        <f t="shared" si="17"/>
        <v>20406270</v>
      </c>
      <c r="L20" s="11"/>
      <c r="M20" s="63"/>
      <c r="O20" s="32">
        <f t="shared" si="11"/>
        <v>2033</v>
      </c>
      <c r="P20" s="38">
        <f t="shared" si="1"/>
        <v>86.063999999999993</v>
      </c>
      <c r="Q20" s="38">
        <f t="shared" si="2"/>
        <v>9.2686139999999995</v>
      </c>
      <c r="R20" s="39">
        <f t="shared" si="3"/>
        <v>95.332613999999992</v>
      </c>
      <c r="S20" s="45">
        <v>106</v>
      </c>
      <c r="T20" s="33">
        <f t="shared" si="8"/>
        <v>10.667386000000008</v>
      </c>
      <c r="U20" s="33">
        <f>SUM(T$9:T20)</f>
        <v>41.467788000000013</v>
      </c>
    </row>
    <row r="21" spans="1:21" x14ac:dyDescent="0.2">
      <c r="A21" s="5">
        <v>7</v>
      </c>
      <c r="B21" s="7">
        <v>45747</v>
      </c>
      <c r="C21" s="4">
        <f t="shared" ref="C21:C30" si="18">YEAR(B21)</f>
        <v>2025</v>
      </c>
      <c r="D21" s="24">
        <f t="shared" ref="D21:D30" si="19">D20-E20</f>
        <v>0</v>
      </c>
      <c r="E21" s="12"/>
      <c r="F21" s="9">
        <f t="shared" ref="F21:F30" si="20">F20-G20+E21</f>
        <v>800200000</v>
      </c>
      <c r="G21" s="12">
        <v>12000000</v>
      </c>
      <c r="H21" s="8">
        <f t="shared" ref="H21:H30" si="21">F21-G21</f>
        <v>788200000</v>
      </c>
      <c r="I21" s="10">
        <f t="shared" si="5"/>
        <v>4.0500000000000001E-2</v>
      </c>
      <c r="J21" s="11">
        <f t="shared" ref="J21:J30" si="22">ROUND(F21*I21*($B21-$B20)/360,0)</f>
        <v>8102025</v>
      </c>
      <c r="K21" s="11">
        <f t="shared" ref="K21:K30" si="23">SUM(J21,G21)</f>
        <v>20102025</v>
      </c>
      <c r="L21" s="11"/>
      <c r="M21" s="62">
        <f>SUM(K21:K24)</f>
        <v>80114363</v>
      </c>
      <c r="O21" s="32">
        <f t="shared" si="11"/>
        <v>2034</v>
      </c>
      <c r="P21" s="38">
        <f t="shared" si="1"/>
        <v>86.063999999999993</v>
      </c>
      <c r="Q21" s="38">
        <f t="shared" si="2"/>
        <v>5.7346110000000001</v>
      </c>
      <c r="R21" s="39">
        <f t="shared" si="3"/>
        <v>91.798610999999994</v>
      </c>
      <c r="S21" s="45">
        <v>113</v>
      </c>
      <c r="T21" s="33">
        <f t="shared" si="8"/>
        <v>21.201389000000006</v>
      </c>
      <c r="U21" s="33">
        <f>SUM(T$9:T21)</f>
        <v>62.669177000000019</v>
      </c>
    </row>
    <row r="22" spans="1:21" x14ac:dyDescent="0.2">
      <c r="A22" s="5">
        <v>8</v>
      </c>
      <c r="B22" s="21">
        <v>45838</v>
      </c>
      <c r="C22" s="4">
        <f t="shared" si="18"/>
        <v>2025</v>
      </c>
      <c r="D22" s="24">
        <f t="shared" si="19"/>
        <v>0</v>
      </c>
      <c r="E22" s="12"/>
      <c r="F22" s="9">
        <f t="shared" si="20"/>
        <v>788200000</v>
      </c>
      <c r="G22" s="12">
        <v>12000000</v>
      </c>
      <c r="H22" s="8">
        <f t="shared" si="21"/>
        <v>776200000</v>
      </c>
      <c r="I22" s="10">
        <f t="shared" si="5"/>
        <v>4.0500000000000001E-2</v>
      </c>
      <c r="J22" s="11">
        <f t="shared" si="22"/>
        <v>8069198</v>
      </c>
      <c r="K22" s="11">
        <f t="shared" si="23"/>
        <v>20069198</v>
      </c>
      <c r="L22" s="11"/>
      <c r="M22" s="63"/>
      <c r="O22" s="32">
        <f t="shared" si="11"/>
        <v>2035</v>
      </c>
      <c r="P22" s="38">
        <f t="shared" si="1"/>
        <v>86.072000000000003</v>
      </c>
      <c r="Q22" s="38">
        <f t="shared" si="2"/>
        <v>2.2006079999999999</v>
      </c>
      <c r="R22" s="39">
        <f t="shared" si="3"/>
        <v>88.272608000000005</v>
      </c>
      <c r="S22" s="45">
        <v>120</v>
      </c>
      <c r="T22" s="33">
        <f t="shared" si="8"/>
        <v>31.727391999999995</v>
      </c>
      <c r="U22" s="33">
        <f>SUM(T$9:T22)</f>
        <v>94.396569000000014</v>
      </c>
    </row>
    <row r="23" spans="1:21" x14ac:dyDescent="0.2">
      <c r="A23" s="5">
        <v>9</v>
      </c>
      <c r="B23" s="7">
        <v>45930</v>
      </c>
      <c r="C23" s="4">
        <f t="shared" si="18"/>
        <v>2025</v>
      </c>
      <c r="D23" s="24">
        <f t="shared" si="19"/>
        <v>0</v>
      </c>
      <c r="E23" s="12"/>
      <c r="F23" s="9">
        <f t="shared" si="20"/>
        <v>776200000</v>
      </c>
      <c r="G23" s="12">
        <v>12000000</v>
      </c>
      <c r="H23" s="8">
        <f t="shared" si="21"/>
        <v>764200000</v>
      </c>
      <c r="I23" s="10">
        <f t="shared" si="5"/>
        <v>4.0500000000000001E-2</v>
      </c>
      <c r="J23" s="11">
        <f t="shared" si="22"/>
        <v>8033670</v>
      </c>
      <c r="K23" s="11">
        <f t="shared" si="23"/>
        <v>20033670</v>
      </c>
      <c r="L23" s="11"/>
      <c r="M23" s="63"/>
      <c r="O23" s="32">
        <f t="shared" si="11"/>
        <v>2036</v>
      </c>
      <c r="P23" s="38">
        <f t="shared" si="1"/>
        <v>0</v>
      </c>
      <c r="Q23" s="38">
        <f t="shared" si="2"/>
        <v>0</v>
      </c>
      <c r="R23" s="39">
        <f t="shared" si="3"/>
        <v>0</v>
      </c>
      <c r="S23" s="45"/>
      <c r="T23" s="33">
        <f t="shared" si="8"/>
        <v>0</v>
      </c>
      <c r="U23" s="33">
        <f>SUM(T$9:T23)</f>
        <v>94.396569000000014</v>
      </c>
    </row>
    <row r="24" spans="1:21" x14ac:dyDescent="0.2">
      <c r="A24" s="5">
        <v>10</v>
      </c>
      <c r="B24" s="7">
        <v>46022</v>
      </c>
      <c r="C24" s="4">
        <f t="shared" si="18"/>
        <v>2025</v>
      </c>
      <c r="D24" s="24">
        <f t="shared" si="19"/>
        <v>0</v>
      </c>
      <c r="E24" s="12"/>
      <c r="F24" s="9">
        <f t="shared" si="20"/>
        <v>764200000</v>
      </c>
      <c r="G24" s="12">
        <v>12000000</v>
      </c>
      <c r="H24" s="8">
        <f t="shared" si="21"/>
        <v>752200000</v>
      </c>
      <c r="I24" s="10">
        <f t="shared" si="5"/>
        <v>4.0500000000000001E-2</v>
      </c>
      <c r="J24" s="11">
        <f t="shared" si="22"/>
        <v>7909470</v>
      </c>
      <c r="K24" s="11">
        <f t="shared" si="23"/>
        <v>19909470</v>
      </c>
      <c r="L24" s="11"/>
      <c r="M24" s="63"/>
      <c r="O24" s="32">
        <f t="shared" si="11"/>
        <v>2037</v>
      </c>
      <c r="P24" s="38">
        <f t="shared" si="1"/>
        <v>0</v>
      </c>
      <c r="Q24" s="38">
        <f t="shared" si="2"/>
        <v>0</v>
      </c>
      <c r="R24" s="39">
        <f t="shared" si="3"/>
        <v>0</v>
      </c>
      <c r="S24" s="45"/>
      <c r="T24" s="33">
        <f t="shared" si="8"/>
        <v>0</v>
      </c>
      <c r="U24" s="33">
        <f>SUM(T$9:T24)</f>
        <v>94.396569000000014</v>
      </c>
    </row>
    <row r="25" spans="1:21" x14ac:dyDescent="0.2">
      <c r="A25" s="5">
        <v>11</v>
      </c>
      <c r="B25" s="54">
        <v>46112</v>
      </c>
      <c r="C25" s="4">
        <f t="shared" si="18"/>
        <v>2026</v>
      </c>
      <c r="D25" s="24">
        <f t="shared" si="19"/>
        <v>0</v>
      </c>
      <c r="E25" s="12"/>
      <c r="F25" s="9">
        <f t="shared" si="20"/>
        <v>752200000</v>
      </c>
      <c r="G25" s="12">
        <v>13500000</v>
      </c>
      <c r="H25" s="8">
        <f t="shared" si="21"/>
        <v>738700000</v>
      </c>
      <c r="I25" s="10">
        <f t="shared" si="5"/>
        <v>4.0500000000000001E-2</v>
      </c>
      <c r="J25" s="11">
        <f t="shared" si="22"/>
        <v>7616025</v>
      </c>
      <c r="K25" s="11">
        <f t="shared" si="23"/>
        <v>21116025</v>
      </c>
      <c r="L25" s="11"/>
      <c r="M25" s="62">
        <f>SUM(K25:K28)</f>
        <v>84050381</v>
      </c>
      <c r="O25" s="34">
        <f t="shared" si="11"/>
        <v>2038</v>
      </c>
      <c r="P25" s="40">
        <f t="shared" si="1"/>
        <v>0</v>
      </c>
      <c r="Q25" s="40">
        <f t="shared" si="2"/>
        <v>0</v>
      </c>
      <c r="R25" s="41">
        <f t="shared" si="3"/>
        <v>0</v>
      </c>
      <c r="S25" s="46"/>
      <c r="T25" s="35">
        <f t="shared" si="8"/>
        <v>0</v>
      </c>
      <c r="U25" s="35">
        <f>SUM(T$9:T25)</f>
        <v>94.396569000000014</v>
      </c>
    </row>
    <row r="26" spans="1:21" x14ac:dyDescent="0.2">
      <c r="A26" s="5">
        <v>12</v>
      </c>
      <c r="B26" s="53">
        <v>46203</v>
      </c>
      <c r="C26" s="4">
        <f t="shared" si="18"/>
        <v>2026</v>
      </c>
      <c r="D26" s="24">
        <f t="shared" si="19"/>
        <v>0</v>
      </c>
      <c r="E26" s="12"/>
      <c r="F26" s="9">
        <f t="shared" si="20"/>
        <v>738700000</v>
      </c>
      <c r="G26" s="12">
        <v>13500000</v>
      </c>
      <c r="H26" s="8">
        <f t="shared" si="21"/>
        <v>725200000</v>
      </c>
      <c r="I26" s="10">
        <f t="shared" si="5"/>
        <v>4.0500000000000001E-2</v>
      </c>
      <c r="J26" s="11">
        <f t="shared" si="22"/>
        <v>7562441</v>
      </c>
      <c r="K26" s="11">
        <f t="shared" si="23"/>
        <v>21062441</v>
      </c>
      <c r="L26" s="11"/>
      <c r="M26" s="63"/>
      <c r="O26" s="29" t="s">
        <v>7</v>
      </c>
      <c r="P26" s="42">
        <f t="shared" ref="P26:T26" si="24">SUM(P9:P25)</f>
        <v>884.19999999999993</v>
      </c>
      <c r="Q26" s="42">
        <f t="shared" si="24"/>
        <v>293.40343099999996</v>
      </c>
      <c r="R26" s="43">
        <f t="shared" si="24"/>
        <v>1177.6034310000002</v>
      </c>
      <c r="S26" s="49">
        <f t="shared" si="24"/>
        <v>1272</v>
      </c>
      <c r="T26" s="50">
        <f t="shared" si="24"/>
        <v>94.396569000000014</v>
      </c>
      <c r="U26" s="50"/>
    </row>
    <row r="27" spans="1:21" x14ac:dyDescent="0.2">
      <c r="A27" s="5">
        <v>13</v>
      </c>
      <c r="B27" s="53">
        <v>46295</v>
      </c>
      <c r="C27" s="4">
        <f t="shared" si="18"/>
        <v>2026</v>
      </c>
      <c r="D27" s="24">
        <f t="shared" si="19"/>
        <v>0</v>
      </c>
      <c r="E27" s="12"/>
      <c r="F27" s="9">
        <f t="shared" si="20"/>
        <v>725200000</v>
      </c>
      <c r="G27" s="12">
        <v>13500000</v>
      </c>
      <c r="H27" s="8">
        <f t="shared" si="21"/>
        <v>711700000</v>
      </c>
      <c r="I27" s="10">
        <f t="shared" si="5"/>
        <v>4.0500000000000001E-2</v>
      </c>
      <c r="J27" s="11">
        <f t="shared" si="22"/>
        <v>7505820</v>
      </c>
      <c r="K27" s="11">
        <f t="shared" si="23"/>
        <v>21005820</v>
      </c>
      <c r="L27" s="11"/>
      <c r="M27" s="63"/>
    </row>
    <row r="28" spans="1:21" x14ac:dyDescent="0.2">
      <c r="A28" s="5">
        <v>14</v>
      </c>
      <c r="B28" s="54">
        <v>46387</v>
      </c>
      <c r="C28" s="4">
        <f t="shared" si="18"/>
        <v>2026</v>
      </c>
      <c r="D28" s="24">
        <f t="shared" si="19"/>
        <v>0</v>
      </c>
      <c r="E28" s="12"/>
      <c r="F28" s="9">
        <f t="shared" si="20"/>
        <v>711700000</v>
      </c>
      <c r="G28" s="12">
        <v>13500000</v>
      </c>
      <c r="H28" s="8">
        <f t="shared" si="21"/>
        <v>698200000</v>
      </c>
      <c r="I28" s="10">
        <f t="shared" si="5"/>
        <v>4.0500000000000001E-2</v>
      </c>
      <c r="J28" s="11">
        <f t="shared" si="22"/>
        <v>7366095</v>
      </c>
      <c r="K28" s="11">
        <f t="shared" si="23"/>
        <v>20866095</v>
      </c>
      <c r="L28" s="11"/>
      <c r="M28" s="63"/>
    </row>
    <row r="29" spans="1:21" x14ac:dyDescent="0.2">
      <c r="A29" s="5">
        <v>15</v>
      </c>
      <c r="B29" s="7">
        <v>46477</v>
      </c>
      <c r="C29" s="4">
        <f t="shared" si="18"/>
        <v>2027</v>
      </c>
      <c r="D29" s="24">
        <f t="shared" si="19"/>
        <v>0</v>
      </c>
      <c r="E29" s="12"/>
      <c r="F29" s="9">
        <f t="shared" si="20"/>
        <v>698200000</v>
      </c>
      <c r="G29" s="12">
        <v>14500000</v>
      </c>
      <c r="H29" s="8">
        <f t="shared" si="21"/>
        <v>683700000</v>
      </c>
      <c r="I29" s="10">
        <f t="shared" si="5"/>
        <v>4.0500000000000001E-2</v>
      </c>
      <c r="J29" s="11">
        <f t="shared" si="22"/>
        <v>7069275</v>
      </c>
      <c r="K29" s="11">
        <f t="shared" si="23"/>
        <v>21569275</v>
      </c>
      <c r="L29" s="11"/>
      <c r="M29" s="62">
        <f>SUM(K29:K32)</f>
        <v>85771019</v>
      </c>
    </row>
    <row r="30" spans="1:21" x14ac:dyDescent="0.2">
      <c r="A30" s="5">
        <v>16</v>
      </c>
      <c r="B30" s="7">
        <v>46568</v>
      </c>
      <c r="C30" s="4">
        <f t="shared" si="18"/>
        <v>2027</v>
      </c>
      <c r="D30" s="24">
        <f t="shared" si="19"/>
        <v>0</v>
      </c>
      <c r="E30" s="12"/>
      <c r="F30" s="9">
        <f t="shared" si="20"/>
        <v>683700000</v>
      </c>
      <c r="G30" s="12">
        <v>14500000</v>
      </c>
      <c r="H30" s="8">
        <f t="shared" si="21"/>
        <v>669200000</v>
      </c>
      <c r="I30" s="10">
        <f t="shared" si="5"/>
        <v>4.0500000000000001E-2</v>
      </c>
      <c r="J30" s="11">
        <f t="shared" si="22"/>
        <v>6999379</v>
      </c>
      <c r="K30" s="11">
        <f t="shared" si="23"/>
        <v>21499379</v>
      </c>
      <c r="L30" s="11"/>
      <c r="M30" s="63"/>
    </row>
    <row r="31" spans="1:21" x14ac:dyDescent="0.2">
      <c r="A31" s="5">
        <v>17</v>
      </c>
      <c r="B31" s="21">
        <v>46660</v>
      </c>
      <c r="C31" s="4">
        <f t="shared" ref="C31:C80" si="25">YEAR(B31)</f>
        <v>2027</v>
      </c>
      <c r="D31" s="24">
        <f t="shared" ref="D31:D80" si="26">D30-E30</f>
        <v>0</v>
      </c>
      <c r="E31" s="12"/>
      <c r="F31" s="9">
        <f t="shared" ref="F31:F80" si="27">F30-G30+E31</f>
        <v>669200000</v>
      </c>
      <c r="G31" s="12">
        <v>14500000</v>
      </c>
      <c r="H31" s="8">
        <f t="shared" ref="H31:H80" si="28">F31-G31</f>
        <v>654700000</v>
      </c>
      <c r="I31" s="10">
        <f t="shared" si="5"/>
        <v>4.0500000000000001E-2</v>
      </c>
      <c r="J31" s="11">
        <f t="shared" ref="J31:J80" si="29">ROUND(F31*I31*($B31-$B30)/360,0)</f>
        <v>6926220</v>
      </c>
      <c r="K31" s="11">
        <f t="shared" ref="K31:K80" si="30">SUM(J31,G31)</f>
        <v>21426220</v>
      </c>
      <c r="L31" s="11"/>
      <c r="M31" s="63"/>
    </row>
    <row r="32" spans="1:21" x14ac:dyDescent="0.2">
      <c r="A32" s="5">
        <v>18</v>
      </c>
      <c r="B32" s="7">
        <v>46752</v>
      </c>
      <c r="C32" s="4">
        <f t="shared" si="25"/>
        <v>2027</v>
      </c>
      <c r="D32" s="24">
        <f t="shared" si="26"/>
        <v>0</v>
      </c>
      <c r="E32" s="12"/>
      <c r="F32" s="9">
        <f t="shared" si="27"/>
        <v>654700000</v>
      </c>
      <c r="G32" s="12">
        <v>14500000</v>
      </c>
      <c r="H32" s="8">
        <f t="shared" si="28"/>
        <v>640200000</v>
      </c>
      <c r="I32" s="10">
        <f t="shared" si="5"/>
        <v>4.0500000000000001E-2</v>
      </c>
      <c r="J32" s="11">
        <f t="shared" si="29"/>
        <v>6776145</v>
      </c>
      <c r="K32" s="11">
        <f t="shared" si="30"/>
        <v>21276145</v>
      </c>
      <c r="L32" s="11"/>
      <c r="M32" s="63"/>
    </row>
    <row r="33" spans="1:13" x14ac:dyDescent="0.2">
      <c r="A33" s="5">
        <v>19</v>
      </c>
      <c r="B33" s="53">
        <v>46843</v>
      </c>
      <c r="C33" s="4">
        <f t="shared" si="25"/>
        <v>2028</v>
      </c>
      <c r="D33" s="24">
        <f t="shared" si="26"/>
        <v>0</v>
      </c>
      <c r="E33" s="12"/>
      <c r="F33" s="9">
        <f t="shared" si="27"/>
        <v>640200000</v>
      </c>
      <c r="G33" s="12">
        <v>16500000</v>
      </c>
      <c r="H33" s="8">
        <f t="shared" si="28"/>
        <v>623700000</v>
      </c>
      <c r="I33" s="10">
        <f t="shared" si="5"/>
        <v>4.0500000000000001E-2</v>
      </c>
      <c r="J33" s="11">
        <f t="shared" si="29"/>
        <v>6554048</v>
      </c>
      <c r="K33" s="11">
        <f t="shared" si="30"/>
        <v>23054048</v>
      </c>
      <c r="L33" s="11"/>
      <c r="M33" s="62">
        <f>SUM(K33:K36)</f>
        <v>91337442</v>
      </c>
    </row>
    <row r="34" spans="1:13" x14ac:dyDescent="0.2">
      <c r="A34" s="5">
        <v>20</v>
      </c>
      <c r="B34" s="54">
        <v>46934</v>
      </c>
      <c r="C34" s="4">
        <f t="shared" si="25"/>
        <v>2028</v>
      </c>
      <c r="D34" s="24">
        <f t="shared" si="26"/>
        <v>0</v>
      </c>
      <c r="E34" s="12"/>
      <c r="F34" s="9">
        <f t="shared" si="27"/>
        <v>623700000</v>
      </c>
      <c r="G34" s="12">
        <v>16500000</v>
      </c>
      <c r="H34" s="8">
        <f t="shared" si="28"/>
        <v>607200000</v>
      </c>
      <c r="I34" s="10">
        <f t="shared" si="5"/>
        <v>4.0500000000000001E-2</v>
      </c>
      <c r="J34" s="11">
        <f t="shared" si="29"/>
        <v>6385129</v>
      </c>
      <c r="K34" s="11">
        <f t="shared" si="30"/>
        <v>22885129</v>
      </c>
      <c r="L34" s="11"/>
      <c r="M34" s="63"/>
    </row>
    <row r="35" spans="1:13" x14ac:dyDescent="0.2">
      <c r="A35" s="5">
        <v>21</v>
      </c>
      <c r="B35" s="53">
        <v>47026</v>
      </c>
      <c r="C35" s="4">
        <f t="shared" si="25"/>
        <v>2028</v>
      </c>
      <c r="D35" s="24">
        <f t="shared" si="26"/>
        <v>0</v>
      </c>
      <c r="E35" s="12"/>
      <c r="F35" s="9">
        <f t="shared" si="27"/>
        <v>607200000</v>
      </c>
      <c r="G35" s="12">
        <v>16500000</v>
      </c>
      <c r="H35" s="8">
        <f t="shared" si="28"/>
        <v>590700000</v>
      </c>
      <c r="I35" s="10">
        <f t="shared" si="5"/>
        <v>4.0500000000000001E-2</v>
      </c>
      <c r="J35" s="11">
        <f t="shared" si="29"/>
        <v>6284520</v>
      </c>
      <c r="K35" s="11">
        <f t="shared" si="30"/>
        <v>22784520</v>
      </c>
      <c r="L35" s="11"/>
      <c r="M35" s="63"/>
    </row>
    <row r="36" spans="1:13" x14ac:dyDescent="0.2">
      <c r="A36" s="5">
        <v>22</v>
      </c>
      <c r="B36" s="53">
        <v>47118</v>
      </c>
      <c r="C36" s="4">
        <f t="shared" si="25"/>
        <v>2028</v>
      </c>
      <c r="D36" s="24">
        <f t="shared" si="26"/>
        <v>0</v>
      </c>
      <c r="E36" s="12"/>
      <c r="F36" s="9">
        <f t="shared" si="27"/>
        <v>590700000</v>
      </c>
      <c r="G36" s="12">
        <v>16500000</v>
      </c>
      <c r="H36" s="8">
        <f t="shared" si="28"/>
        <v>574200000</v>
      </c>
      <c r="I36" s="10">
        <f t="shared" si="5"/>
        <v>4.0500000000000001E-2</v>
      </c>
      <c r="J36" s="11">
        <f t="shared" si="29"/>
        <v>6113745</v>
      </c>
      <c r="K36" s="11">
        <f t="shared" si="30"/>
        <v>22613745</v>
      </c>
      <c r="L36" s="11"/>
      <c r="M36" s="63"/>
    </row>
    <row r="37" spans="1:13" x14ac:dyDescent="0.2">
      <c r="A37" s="5">
        <v>23</v>
      </c>
      <c r="B37" s="21">
        <v>47208</v>
      </c>
      <c r="C37" s="4">
        <f t="shared" si="25"/>
        <v>2029</v>
      </c>
      <c r="D37" s="24">
        <f t="shared" si="26"/>
        <v>0</v>
      </c>
      <c r="E37" s="12"/>
      <c r="F37" s="9">
        <f t="shared" si="27"/>
        <v>574200000</v>
      </c>
      <c r="G37" s="12">
        <v>18000000</v>
      </c>
      <c r="H37" s="8">
        <f t="shared" si="28"/>
        <v>556200000</v>
      </c>
      <c r="I37" s="10">
        <f t="shared" si="5"/>
        <v>4.0500000000000001E-2</v>
      </c>
      <c r="J37" s="11">
        <f t="shared" si="29"/>
        <v>5813775</v>
      </c>
      <c r="K37" s="11">
        <f t="shared" si="30"/>
        <v>23813775</v>
      </c>
      <c r="L37" s="11"/>
      <c r="M37" s="62">
        <f>SUM(K37:K40)</f>
        <v>94462313</v>
      </c>
    </row>
    <row r="38" spans="1:13" x14ac:dyDescent="0.2">
      <c r="A38" s="5">
        <v>24</v>
      </c>
      <c r="B38" s="7">
        <v>47299</v>
      </c>
      <c r="C38" s="4">
        <f t="shared" si="25"/>
        <v>2029</v>
      </c>
      <c r="D38" s="24">
        <f t="shared" si="26"/>
        <v>0</v>
      </c>
      <c r="E38" s="12"/>
      <c r="F38" s="9">
        <f t="shared" si="27"/>
        <v>556200000</v>
      </c>
      <c r="G38" s="12">
        <v>18000000</v>
      </c>
      <c r="H38" s="8">
        <f t="shared" si="28"/>
        <v>538200000</v>
      </c>
      <c r="I38" s="10">
        <f t="shared" si="5"/>
        <v>4.0500000000000001E-2</v>
      </c>
      <c r="J38" s="11">
        <f t="shared" si="29"/>
        <v>5694098</v>
      </c>
      <c r="K38" s="11">
        <f t="shared" si="30"/>
        <v>23694098</v>
      </c>
      <c r="L38" s="11"/>
      <c r="M38" s="63"/>
    </row>
    <row r="39" spans="1:13" x14ac:dyDescent="0.2">
      <c r="A39" s="5">
        <v>25</v>
      </c>
      <c r="B39" s="7">
        <v>47391</v>
      </c>
      <c r="C39" s="4">
        <f t="shared" si="25"/>
        <v>2029</v>
      </c>
      <c r="D39" s="24">
        <f t="shared" si="26"/>
        <v>0</v>
      </c>
      <c r="E39" s="12"/>
      <c r="F39" s="9">
        <f t="shared" si="27"/>
        <v>538200000</v>
      </c>
      <c r="G39" s="12">
        <v>18000000</v>
      </c>
      <c r="H39" s="8">
        <f t="shared" si="28"/>
        <v>520200000</v>
      </c>
      <c r="I39" s="10">
        <f t="shared" si="5"/>
        <v>4.0500000000000001E-2</v>
      </c>
      <c r="J39" s="11">
        <f t="shared" si="29"/>
        <v>5570370</v>
      </c>
      <c r="K39" s="11">
        <f t="shared" si="30"/>
        <v>23570370</v>
      </c>
      <c r="L39" s="11"/>
      <c r="M39" s="63"/>
    </row>
    <row r="40" spans="1:13" x14ac:dyDescent="0.2">
      <c r="A40" s="5">
        <v>26</v>
      </c>
      <c r="B40" s="21">
        <v>47483</v>
      </c>
      <c r="C40" s="4">
        <f t="shared" si="25"/>
        <v>2029</v>
      </c>
      <c r="D40" s="24">
        <f t="shared" si="26"/>
        <v>0</v>
      </c>
      <c r="E40" s="12"/>
      <c r="F40" s="9">
        <f t="shared" si="27"/>
        <v>520200000</v>
      </c>
      <c r="G40" s="12">
        <v>18000000</v>
      </c>
      <c r="H40" s="8">
        <f t="shared" si="28"/>
        <v>502200000</v>
      </c>
      <c r="I40" s="10">
        <f t="shared" si="5"/>
        <v>4.0500000000000001E-2</v>
      </c>
      <c r="J40" s="11">
        <f t="shared" si="29"/>
        <v>5384070</v>
      </c>
      <c r="K40" s="11">
        <f t="shared" si="30"/>
        <v>23384070</v>
      </c>
      <c r="L40" s="11"/>
      <c r="M40" s="63"/>
    </row>
    <row r="41" spans="1:13" x14ac:dyDescent="0.2">
      <c r="A41" s="5">
        <v>27</v>
      </c>
      <c r="B41" s="53">
        <v>47573</v>
      </c>
      <c r="C41" s="4">
        <f t="shared" si="25"/>
        <v>2030</v>
      </c>
      <c r="D41" s="24">
        <f t="shared" si="26"/>
        <v>0</v>
      </c>
      <c r="E41" s="12"/>
      <c r="F41" s="9">
        <f t="shared" si="27"/>
        <v>502200000</v>
      </c>
      <c r="G41" s="12">
        <v>19000000</v>
      </c>
      <c r="H41" s="8">
        <f t="shared" si="28"/>
        <v>483200000</v>
      </c>
      <c r="I41" s="10">
        <f t="shared" si="5"/>
        <v>4.0500000000000001E-2</v>
      </c>
      <c r="J41" s="11">
        <f t="shared" si="29"/>
        <v>5084775</v>
      </c>
      <c r="K41" s="11">
        <f t="shared" si="30"/>
        <v>24084775</v>
      </c>
      <c r="L41" s="11"/>
      <c r="M41" s="62">
        <f>SUM(K41:K44)</f>
        <v>95443825</v>
      </c>
    </row>
    <row r="42" spans="1:13" x14ac:dyDescent="0.2">
      <c r="A42" s="5">
        <v>28</v>
      </c>
      <c r="B42" s="53">
        <v>47664</v>
      </c>
      <c r="C42" s="4">
        <f t="shared" si="25"/>
        <v>2030</v>
      </c>
      <c r="D42" s="24">
        <f t="shared" si="26"/>
        <v>0</v>
      </c>
      <c r="E42" s="12"/>
      <c r="F42" s="9">
        <f t="shared" si="27"/>
        <v>483200000</v>
      </c>
      <c r="G42" s="12">
        <v>19000000</v>
      </c>
      <c r="H42" s="8">
        <f t="shared" si="28"/>
        <v>464200000</v>
      </c>
      <c r="I42" s="10">
        <f t="shared" si="5"/>
        <v>4.0500000000000001E-2</v>
      </c>
      <c r="J42" s="11">
        <f t="shared" si="29"/>
        <v>4946760</v>
      </c>
      <c r="K42" s="11">
        <f t="shared" si="30"/>
        <v>23946760</v>
      </c>
      <c r="L42" s="11"/>
      <c r="M42" s="63"/>
    </row>
    <row r="43" spans="1:13" x14ac:dyDescent="0.2">
      <c r="A43" s="5">
        <v>29</v>
      </c>
      <c r="B43" s="54">
        <v>47756</v>
      </c>
      <c r="C43" s="4">
        <f t="shared" si="25"/>
        <v>2030</v>
      </c>
      <c r="D43" s="24">
        <f t="shared" si="26"/>
        <v>0</v>
      </c>
      <c r="E43" s="12"/>
      <c r="F43" s="9">
        <f t="shared" si="27"/>
        <v>464200000</v>
      </c>
      <c r="G43" s="12">
        <v>19000000</v>
      </c>
      <c r="H43" s="8">
        <f t="shared" si="28"/>
        <v>445200000</v>
      </c>
      <c r="I43" s="10">
        <f t="shared" si="5"/>
        <v>4.0500000000000001E-2</v>
      </c>
      <c r="J43" s="11">
        <f t="shared" si="29"/>
        <v>4804470</v>
      </c>
      <c r="K43" s="11">
        <f t="shared" si="30"/>
        <v>23804470</v>
      </c>
      <c r="L43" s="11"/>
      <c r="M43" s="63"/>
    </row>
    <row r="44" spans="1:13" x14ac:dyDescent="0.2">
      <c r="A44" s="5">
        <v>30</v>
      </c>
      <c r="B44" s="53">
        <v>47848</v>
      </c>
      <c r="C44" s="4">
        <f t="shared" si="25"/>
        <v>2030</v>
      </c>
      <c r="D44" s="24">
        <f t="shared" si="26"/>
        <v>0</v>
      </c>
      <c r="E44" s="12"/>
      <c r="F44" s="9">
        <f t="shared" si="27"/>
        <v>445200000</v>
      </c>
      <c r="G44" s="12">
        <v>19000000</v>
      </c>
      <c r="H44" s="8">
        <f t="shared" si="28"/>
        <v>426200000</v>
      </c>
      <c r="I44" s="10">
        <f t="shared" si="5"/>
        <v>4.0500000000000001E-2</v>
      </c>
      <c r="J44" s="11">
        <f t="shared" si="29"/>
        <v>4607820</v>
      </c>
      <c r="K44" s="11">
        <f t="shared" si="30"/>
        <v>23607820</v>
      </c>
      <c r="L44" s="11"/>
      <c r="M44" s="63"/>
    </row>
    <row r="45" spans="1:13" x14ac:dyDescent="0.2">
      <c r="A45" s="5">
        <v>31</v>
      </c>
      <c r="B45" s="7">
        <v>47938</v>
      </c>
      <c r="C45" s="4">
        <f t="shared" si="25"/>
        <v>2031</v>
      </c>
      <c r="D45" s="24">
        <f t="shared" si="26"/>
        <v>0</v>
      </c>
      <c r="E45" s="12"/>
      <c r="F45" s="9">
        <f t="shared" si="27"/>
        <v>426200000</v>
      </c>
      <c r="G45" s="12">
        <v>21000000</v>
      </c>
      <c r="H45" s="8">
        <f t="shared" si="28"/>
        <v>405200000</v>
      </c>
      <c r="I45" s="10">
        <f t="shared" si="5"/>
        <v>4.0500000000000001E-2</v>
      </c>
      <c r="J45" s="11">
        <f t="shared" si="29"/>
        <v>4315275</v>
      </c>
      <c r="K45" s="11">
        <f t="shared" si="30"/>
        <v>25315275</v>
      </c>
      <c r="L45" s="11"/>
      <c r="M45" s="62">
        <f>SUM(K45:K48)</f>
        <v>100199100</v>
      </c>
    </row>
    <row r="46" spans="1:13" x14ac:dyDescent="0.2">
      <c r="A46" s="5">
        <v>32</v>
      </c>
      <c r="B46" s="21">
        <v>48029</v>
      </c>
      <c r="C46" s="4">
        <f t="shared" si="25"/>
        <v>2031</v>
      </c>
      <c r="D46" s="24">
        <f t="shared" si="26"/>
        <v>0</v>
      </c>
      <c r="E46" s="12"/>
      <c r="F46" s="9">
        <f t="shared" si="27"/>
        <v>405200000</v>
      </c>
      <c r="G46" s="12">
        <v>21000000</v>
      </c>
      <c r="H46" s="8">
        <f t="shared" si="28"/>
        <v>384200000</v>
      </c>
      <c r="I46" s="10">
        <f t="shared" si="5"/>
        <v>4.0500000000000001E-2</v>
      </c>
      <c r="J46" s="11">
        <f t="shared" si="29"/>
        <v>4148235</v>
      </c>
      <c r="K46" s="11">
        <f t="shared" si="30"/>
        <v>25148235</v>
      </c>
      <c r="L46" s="11"/>
      <c r="M46" s="63"/>
    </row>
    <row r="47" spans="1:13" x14ac:dyDescent="0.2">
      <c r="A47" s="5">
        <v>33</v>
      </c>
      <c r="B47" s="7">
        <v>48121</v>
      </c>
      <c r="C47" s="4">
        <f t="shared" si="25"/>
        <v>2031</v>
      </c>
      <c r="D47" s="24">
        <f t="shared" si="26"/>
        <v>0</v>
      </c>
      <c r="E47" s="12"/>
      <c r="F47" s="9">
        <f t="shared" si="27"/>
        <v>384200000</v>
      </c>
      <c r="G47" s="12">
        <v>21000000</v>
      </c>
      <c r="H47" s="8">
        <f t="shared" si="28"/>
        <v>363200000</v>
      </c>
      <c r="I47" s="10">
        <f t="shared" si="5"/>
        <v>4.0500000000000001E-2</v>
      </c>
      <c r="J47" s="11">
        <f t="shared" si="29"/>
        <v>3976470</v>
      </c>
      <c r="K47" s="11">
        <f t="shared" si="30"/>
        <v>24976470</v>
      </c>
      <c r="L47" s="11"/>
      <c r="M47" s="63"/>
    </row>
    <row r="48" spans="1:13" x14ac:dyDescent="0.2">
      <c r="A48" s="5">
        <v>34</v>
      </c>
      <c r="B48" s="7">
        <v>48213</v>
      </c>
      <c r="C48" s="4">
        <f t="shared" si="25"/>
        <v>2031</v>
      </c>
      <c r="D48" s="24">
        <f t="shared" si="26"/>
        <v>0</v>
      </c>
      <c r="E48" s="12"/>
      <c r="F48" s="9">
        <f t="shared" si="27"/>
        <v>363200000</v>
      </c>
      <c r="G48" s="12">
        <v>21000000</v>
      </c>
      <c r="H48" s="8">
        <f t="shared" si="28"/>
        <v>342200000</v>
      </c>
      <c r="I48" s="10">
        <f t="shared" si="5"/>
        <v>4.0500000000000001E-2</v>
      </c>
      <c r="J48" s="11">
        <f t="shared" si="29"/>
        <v>3759120</v>
      </c>
      <c r="K48" s="11">
        <f t="shared" si="30"/>
        <v>24759120</v>
      </c>
      <c r="L48" s="11"/>
      <c r="M48" s="63"/>
    </row>
    <row r="49" spans="1:13" x14ac:dyDescent="0.2">
      <c r="A49" s="5">
        <v>35</v>
      </c>
      <c r="B49" s="54">
        <v>48304</v>
      </c>
      <c r="C49" s="4">
        <f t="shared" si="25"/>
        <v>2032</v>
      </c>
      <c r="D49" s="24">
        <f t="shared" si="26"/>
        <v>0</v>
      </c>
      <c r="E49" s="12"/>
      <c r="F49" s="9">
        <f t="shared" si="27"/>
        <v>342200000</v>
      </c>
      <c r="G49" s="12">
        <v>21000000</v>
      </c>
      <c r="H49" s="8">
        <f t="shared" si="28"/>
        <v>321200000</v>
      </c>
      <c r="I49" s="10">
        <f t="shared" si="5"/>
        <v>4.0500000000000001E-2</v>
      </c>
      <c r="J49" s="11">
        <f t="shared" si="29"/>
        <v>3503273</v>
      </c>
      <c r="K49" s="11">
        <f t="shared" si="30"/>
        <v>24503273</v>
      </c>
      <c r="L49" s="11"/>
      <c r="M49" s="62">
        <f>SUM(K49:K52)</f>
        <v>96788348</v>
      </c>
    </row>
    <row r="50" spans="1:13" x14ac:dyDescent="0.2">
      <c r="A50" s="5">
        <v>36</v>
      </c>
      <c r="B50" s="53">
        <v>48395</v>
      </c>
      <c r="C50" s="4">
        <f t="shared" si="25"/>
        <v>2032</v>
      </c>
      <c r="D50" s="24">
        <f t="shared" si="26"/>
        <v>0</v>
      </c>
      <c r="E50" s="12"/>
      <c r="F50" s="9">
        <f t="shared" si="27"/>
        <v>321200000</v>
      </c>
      <c r="G50" s="12">
        <v>21000000</v>
      </c>
      <c r="H50" s="8">
        <f t="shared" si="28"/>
        <v>300200000</v>
      </c>
      <c r="I50" s="10">
        <f t="shared" si="5"/>
        <v>4.0500000000000001E-2</v>
      </c>
      <c r="J50" s="11">
        <f t="shared" si="29"/>
        <v>3288285</v>
      </c>
      <c r="K50" s="11">
        <f t="shared" si="30"/>
        <v>24288285</v>
      </c>
      <c r="L50" s="11"/>
      <c r="M50" s="63"/>
    </row>
    <row r="51" spans="1:13" x14ac:dyDescent="0.2">
      <c r="A51" s="5">
        <v>37</v>
      </c>
      <c r="B51" s="53">
        <v>48487</v>
      </c>
      <c r="C51" s="4">
        <f t="shared" si="25"/>
        <v>2032</v>
      </c>
      <c r="D51" s="24">
        <f t="shared" si="26"/>
        <v>0</v>
      </c>
      <c r="E51" s="12"/>
      <c r="F51" s="9">
        <f t="shared" si="27"/>
        <v>300200000</v>
      </c>
      <c r="G51" s="12">
        <v>21000000</v>
      </c>
      <c r="H51" s="8">
        <f t="shared" si="28"/>
        <v>279200000</v>
      </c>
      <c r="I51" s="10">
        <f t="shared" si="5"/>
        <v>4.0500000000000001E-2</v>
      </c>
      <c r="J51" s="11">
        <f t="shared" si="29"/>
        <v>3107070</v>
      </c>
      <c r="K51" s="11">
        <f t="shared" si="30"/>
        <v>24107070</v>
      </c>
      <c r="L51" s="11"/>
      <c r="M51" s="63"/>
    </row>
    <row r="52" spans="1:13" x14ac:dyDescent="0.2">
      <c r="A52" s="5">
        <v>38</v>
      </c>
      <c r="B52" s="54">
        <v>48579</v>
      </c>
      <c r="C52" s="4">
        <f t="shared" si="25"/>
        <v>2032</v>
      </c>
      <c r="D52" s="24">
        <f t="shared" si="26"/>
        <v>0</v>
      </c>
      <c r="E52" s="12"/>
      <c r="F52" s="9">
        <f t="shared" si="27"/>
        <v>279200000</v>
      </c>
      <c r="G52" s="12">
        <v>21000000</v>
      </c>
      <c r="H52" s="8">
        <f t="shared" si="28"/>
        <v>258200000</v>
      </c>
      <c r="I52" s="10">
        <f t="shared" si="5"/>
        <v>4.0500000000000001E-2</v>
      </c>
      <c r="J52" s="11">
        <f t="shared" si="29"/>
        <v>2889720</v>
      </c>
      <c r="K52" s="11">
        <f t="shared" si="30"/>
        <v>23889720</v>
      </c>
      <c r="L52" s="11"/>
      <c r="M52" s="63"/>
    </row>
    <row r="53" spans="1:13" x14ac:dyDescent="0.2">
      <c r="A53" s="5">
        <v>39</v>
      </c>
      <c r="B53" s="7">
        <v>48669</v>
      </c>
      <c r="C53" s="4">
        <f t="shared" si="25"/>
        <v>2033</v>
      </c>
      <c r="D53" s="24">
        <f t="shared" si="26"/>
        <v>0</v>
      </c>
      <c r="E53" s="12"/>
      <c r="F53" s="9">
        <f t="shared" si="27"/>
        <v>258200000</v>
      </c>
      <c r="G53" s="12">
        <v>21516000</v>
      </c>
      <c r="H53" s="8">
        <f t="shared" si="28"/>
        <v>236684000</v>
      </c>
      <c r="I53" s="10">
        <f t="shared" si="5"/>
        <v>4.0500000000000001E-2</v>
      </c>
      <c r="J53" s="11">
        <f t="shared" si="29"/>
        <v>2614275</v>
      </c>
      <c r="K53" s="11">
        <f t="shared" si="30"/>
        <v>24130275</v>
      </c>
      <c r="L53" s="11"/>
      <c r="M53" s="62">
        <f>SUM(K53:K56)</f>
        <v>95332614</v>
      </c>
    </row>
    <row r="54" spans="1:13" x14ac:dyDescent="0.2">
      <c r="A54" s="5">
        <v>40</v>
      </c>
      <c r="B54" s="7">
        <v>48760</v>
      </c>
      <c r="C54" s="4">
        <f t="shared" si="25"/>
        <v>2033</v>
      </c>
      <c r="D54" s="24">
        <f t="shared" si="26"/>
        <v>0</v>
      </c>
      <c r="E54" s="12"/>
      <c r="F54" s="9">
        <f t="shared" si="27"/>
        <v>236684000</v>
      </c>
      <c r="G54" s="12">
        <v>21516000</v>
      </c>
      <c r="H54" s="8">
        <f t="shared" si="28"/>
        <v>215168000</v>
      </c>
      <c r="I54" s="10">
        <f t="shared" si="5"/>
        <v>4.0500000000000001E-2</v>
      </c>
      <c r="J54" s="11">
        <f t="shared" si="29"/>
        <v>2423052</v>
      </c>
      <c r="K54" s="11">
        <f t="shared" si="30"/>
        <v>23939052</v>
      </c>
      <c r="L54" s="11"/>
      <c r="M54" s="63"/>
    </row>
    <row r="55" spans="1:13" x14ac:dyDescent="0.2">
      <c r="A55" s="5">
        <v>41</v>
      </c>
      <c r="B55" s="21">
        <v>48852</v>
      </c>
      <c r="C55" s="4">
        <f t="shared" si="25"/>
        <v>2033</v>
      </c>
      <c r="D55" s="24">
        <f t="shared" si="26"/>
        <v>0</v>
      </c>
      <c r="E55" s="12"/>
      <c r="F55" s="9">
        <f t="shared" si="27"/>
        <v>215168000</v>
      </c>
      <c r="G55" s="12">
        <v>21516000</v>
      </c>
      <c r="H55" s="8">
        <f t="shared" si="28"/>
        <v>193652000</v>
      </c>
      <c r="I55" s="10">
        <f t="shared" si="5"/>
        <v>4.0500000000000001E-2</v>
      </c>
      <c r="J55" s="11">
        <f t="shared" si="29"/>
        <v>2226989</v>
      </c>
      <c r="K55" s="11">
        <f t="shared" si="30"/>
        <v>23742989</v>
      </c>
      <c r="L55" s="11"/>
      <c r="M55" s="63"/>
    </row>
    <row r="56" spans="1:13" x14ac:dyDescent="0.2">
      <c r="A56" s="5">
        <v>42</v>
      </c>
      <c r="B56" s="7">
        <v>48944</v>
      </c>
      <c r="C56" s="4">
        <f t="shared" si="25"/>
        <v>2033</v>
      </c>
      <c r="D56" s="24">
        <f t="shared" si="26"/>
        <v>0</v>
      </c>
      <c r="E56" s="12"/>
      <c r="F56" s="9">
        <f t="shared" si="27"/>
        <v>193652000</v>
      </c>
      <c r="G56" s="12">
        <v>21516000</v>
      </c>
      <c r="H56" s="8">
        <f t="shared" si="28"/>
        <v>172136000</v>
      </c>
      <c r="I56" s="10">
        <f t="shared" si="5"/>
        <v>4.0500000000000001E-2</v>
      </c>
      <c r="J56" s="11">
        <f t="shared" si="29"/>
        <v>2004298</v>
      </c>
      <c r="K56" s="11">
        <f t="shared" si="30"/>
        <v>23520298</v>
      </c>
      <c r="L56" s="11"/>
      <c r="M56" s="63"/>
    </row>
    <row r="57" spans="1:13" x14ac:dyDescent="0.2">
      <c r="A57" s="5">
        <v>43</v>
      </c>
      <c r="B57" s="53">
        <v>49034</v>
      </c>
      <c r="C57" s="4">
        <f t="shared" si="25"/>
        <v>2034</v>
      </c>
      <c r="D57" s="24">
        <f t="shared" si="26"/>
        <v>0</v>
      </c>
      <c r="E57" s="12"/>
      <c r="F57" s="9">
        <f t="shared" si="27"/>
        <v>172136000</v>
      </c>
      <c r="G57" s="12">
        <v>21516000</v>
      </c>
      <c r="H57" s="8">
        <f t="shared" si="28"/>
        <v>150620000</v>
      </c>
      <c r="I57" s="10">
        <f t="shared" si="5"/>
        <v>4.0500000000000001E-2</v>
      </c>
      <c r="J57" s="11">
        <f t="shared" si="29"/>
        <v>1742877</v>
      </c>
      <c r="K57" s="11">
        <f t="shared" si="30"/>
        <v>23258877</v>
      </c>
      <c r="L57" s="11"/>
      <c r="M57" s="62">
        <f>SUM(K57:K60)</f>
        <v>91798611</v>
      </c>
    </row>
    <row r="58" spans="1:13" x14ac:dyDescent="0.2">
      <c r="A58" s="5">
        <v>44</v>
      </c>
      <c r="B58" s="54">
        <v>49125</v>
      </c>
      <c r="C58" s="4">
        <f t="shared" si="25"/>
        <v>2034</v>
      </c>
      <c r="D58" s="24">
        <f t="shared" si="26"/>
        <v>0</v>
      </c>
      <c r="E58" s="12"/>
      <c r="F58" s="9">
        <f t="shared" si="27"/>
        <v>150620000</v>
      </c>
      <c r="G58" s="12">
        <v>21516000</v>
      </c>
      <c r="H58" s="8">
        <f t="shared" si="28"/>
        <v>129104000</v>
      </c>
      <c r="I58" s="10">
        <f t="shared" si="5"/>
        <v>4.0500000000000001E-2</v>
      </c>
      <c r="J58" s="11">
        <f t="shared" si="29"/>
        <v>1541972</v>
      </c>
      <c r="K58" s="11">
        <f t="shared" si="30"/>
        <v>23057972</v>
      </c>
      <c r="L58" s="11"/>
      <c r="M58" s="63"/>
    </row>
    <row r="59" spans="1:13" x14ac:dyDescent="0.2">
      <c r="A59" s="5">
        <v>45</v>
      </c>
      <c r="B59" s="53">
        <v>49217</v>
      </c>
      <c r="C59" s="4">
        <f t="shared" si="25"/>
        <v>2034</v>
      </c>
      <c r="D59" s="24">
        <f t="shared" si="26"/>
        <v>0</v>
      </c>
      <c r="E59" s="12"/>
      <c r="F59" s="9">
        <f t="shared" si="27"/>
        <v>129104000</v>
      </c>
      <c r="G59" s="12">
        <v>21516000</v>
      </c>
      <c r="H59" s="8">
        <f t="shared" si="28"/>
        <v>107588000</v>
      </c>
      <c r="I59" s="10">
        <f t="shared" si="5"/>
        <v>4.0500000000000001E-2</v>
      </c>
      <c r="J59" s="11">
        <f t="shared" si="29"/>
        <v>1336226</v>
      </c>
      <c r="K59" s="11">
        <f t="shared" si="30"/>
        <v>22852226</v>
      </c>
      <c r="L59" s="11"/>
      <c r="M59" s="63"/>
    </row>
    <row r="60" spans="1:13" x14ac:dyDescent="0.2">
      <c r="A60" s="5">
        <v>46</v>
      </c>
      <c r="B60" s="53">
        <v>49309</v>
      </c>
      <c r="C60" s="4">
        <f t="shared" si="25"/>
        <v>2034</v>
      </c>
      <c r="D60" s="24">
        <f t="shared" si="26"/>
        <v>0</v>
      </c>
      <c r="E60" s="12"/>
      <c r="F60" s="9">
        <f t="shared" si="27"/>
        <v>107588000</v>
      </c>
      <c r="G60" s="12">
        <v>21516000</v>
      </c>
      <c r="H60" s="8">
        <f t="shared" si="28"/>
        <v>86072000</v>
      </c>
      <c r="I60" s="10">
        <f t="shared" si="5"/>
        <v>4.0500000000000001E-2</v>
      </c>
      <c r="J60" s="11">
        <f t="shared" si="29"/>
        <v>1113536</v>
      </c>
      <c r="K60" s="11">
        <f t="shared" si="30"/>
        <v>22629536</v>
      </c>
      <c r="L60" s="11"/>
      <c r="M60" s="63"/>
    </row>
    <row r="61" spans="1:13" x14ac:dyDescent="0.2">
      <c r="A61" s="5">
        <v>47</v>
      </c>
      <c r="B61" s="21">
        <v>49399</v>
      </c>
      <c r="C61" s="4">
        <f t="shared" si="25"/>
        <v>2035</v>
      </c>
      <c r="D61" s="24">
        <f t="shared" si="26"/>
        <v>0</v>
      </c>
      <c r="E61" s="12"/>
      <c r="F61" s="9">
        <f t="shared" si="27"/>
        <v>86072000</v>
      </c>
      <c r="G61" s="12">
        <v>21516000</v>
      </c>
      <c r="H61" s="8">
        <f t="shared" si="28"/>
        <v>64556000</v>
      </c>
      <c r="I61" s="10">
        <f t="shared" si="5"/>
        <v>4.0500000000000001E-2</v>
      </c>
      <c r="J61" s="11">
        <f t="shared" si="29"/>
        <v>871479</v>
      </c>
      <c r="K61" s="11">
        <f t="shared" si="30"/>
        <v>22387479</v>
      </c>
      <c r="L61" s="11"/>
      <c r="M61" s="62">
        <f>SUM(K61:K64)</f>
        <v>88272608</v>
      </c>
    </row>
    <row r="62" spans="1:13" x14ac:dyDescent="0.2">
      <c r="A62" s="5">
        <v>48</v>
      </c>
      <c r="B62" s="7">
        <v>49490</v>
      </c>
      <c r="C62" s="4">
        <f t="shared" si="25"/>
        <v>2035</v>
      </c>
      <c r="D62" s="24">
        <f t="shared" si="26"/>
        <v>0</v>
      </c>
      <c r="E62" s="12"/>
      <c r="F62" s="9">
        <f t="shared" si="27"/>
        <v>64556000</v>
      </c>
      <c r="G62" s="12">
        <v>21516000</v>
      </c>
      <c r="H62" s="8">
        <f t="shared" si="28"/>
        <v>43040000</v>
      </c>
      <c r="I62" s="10">
        <f t="shared" si="5"/>
        <v>4.0500000000000001E-2</v>
      </c>
      <c r="J62" s="11">
        <f t="shared" si="29"/>
        <v>660892</v>
      </c>
      <c r="K62" s="11">
        <f t="shared" si="30"/>
        <v>22176892</v>
      </c>
      <c r="L62" s="11"/>
      <c r="M62" s="63"/>
    </row>
    <row r="63" spans="1:13" x14ac:dyDescent="0.2">
      <c r="A63" s="5">
        <v>49</v>
      </c>
      <c r="B63" s="7">
        <v>49582</v>
      </c>
      <c r="C63" s="4">
        <f t="shared" si="25"/>
        <v>2035</v>
      </c>
      <c r="D63" s="24">
        <f t="shared" si="26"/>
        <v>0</v>
      </c>
      <c r="E63" s="12"/>
      <c r="F63" s="9">
        <f t="shared" si="27"/>
        <v>43040000</v>
      </c>
      <c r="G63" s="12">
        <v>21516000</v>
      </c>
      <c r="H63" s="8">
        <f t="shared" si="28"/>
        <v>21524000</v>
      </c>
      <c r="I63" s="10">
        <f t="shared" si="5"/>
        <v>4.0500000000000001E-2</v>
      </c>
      <c r="J63" s="11">
        <f t="shared" si="29"/>
        <v>445464</v>
      </c>
      <c r="K63" s="11">
        <f t="shared" si="30"/>
        <v>21961464</v>
      </c>
      <c r="L63" s="11"/>
      <c r="M63" s="63"/>
    </row>
    <row r="64" spans="1:13" x14ac:dyDescent="0.2">
      <c r="A64" s="5">
        <v>50</v>
      </c>
      <c r="B64" s="21">
        <v>49674</v>
      </c>
      <c r="C64" s="4">
        <f t="shared" si="25"/>
        <v>2035</v>
      </c>
      <c r="D64" s="24">
        <f t="shared" si="26"/>
        <v>0</v>
      </c>
      <c r="E64" s="12"/>
      <c r="F64" s="9">
        <f t="shared" si="27"/>
        <v>21524000</v>
      </c>
      <c r="G64" s="12">
        <f>I1-SUM(G14:G63)</f>
        <v>21524000</v>
      </c>
      <c r="H64" s="8">
        <f t="shared" si="28"/>
        <v>0</v>
      </c>
      <c r="I64" s="10">
        <f t="shared" si="5"/>
        <v>4.0500000000000001E-2</v>
      </c>
      <c r="J64" s="11">
        <f t="shared" si="29"/>
        <v>222773</v>
      </c>
      <c r="K64" s="11">
        <f t="shared" si="30"/>
        <v>21746773</v>
      </c>
      <c r="L64" s="11"/>
      <c r="M64" s="63"/>
    </row>
    <row r="65" spans="1:12" hidden="1" x14ac:dyDescent="0.2">
      <c r="A65" s="5">
        <v>51</v>
      </c>
      <c r="B65" s="7">
        <v>49765</v>
      </c>
      <c r="C65" s="4">
        <f t="shared" si="25"/>
        <v>2036</v>
      </c>
      <c r="D65" s="24">
        <f t="shared" si="26"/>
        <v>0</v>
      </c>
      <c r="E65" s="12"/>
      <c r="F65" s="9">
        <f t="shared" si="27"/>
        <v>0</v>
      </c>
      <c r="G65" s="12"/>
      <c r="H65" s="8">
        <f t="shared" si="28"/>
        <v>0</v>
      </c>
      <c r="I65" s="10">
        <f t="shared" si="5"/>
        <v>4.0500000000000001E-2</v>
      </c>
      <c r="J65" s="11">
        <f t="shared" si="29"/>
        <v>0</v>
      </c>
      <c r="K65" s="11">
        <f t="shared" si="30"/>
        <v>0</v>
      </c>
      <c r="L65" s="11"/>
    </row>
    <row r="66" spans="1:12" hidden="1" x14ac:dyDescent="0.2">
      <c r="A66" s="5">
        <v>52</v>
      </c>
      <c r="B66" s="7">
        <v>49856</v>
      </c>
      <c r="C66" s="4">
        <f t="shared" si="25"/>
        <v>2036</v>
      </c>
      <c r="D66" s="24">
        <f t="shared" si="26"/>
        <v>0</v>
      </c>
      <c r="E66" s="12"/>
      <c r="F66" s="9">
        <f t="shared" si="27"/>
        <v>0</v>
      </c>
      <c r="G66" s="12"/>
      <c r="H66" s="8">
        <f t="shared" si="28"/>
        <v>0</v>
      </c>
      <c r="I66" s="10">
        <f t="shared" si="5"/>
        <v>4.0500000000000001E-2</v>
      </c>
      <c r="J66" s="11">
        <f t="shared" si="29"/>
        <v>0</v>
      </c>
      <c r="K66" s="11">
        <f t="shared" si="30"/>
        <v>0</v>
      </c>
      <c r="L66" s="11"/>
    </row>
    <row r="67" spans="1:12" hidden="1" x14ac:dyDescent="0.2">
      <c r="A67" s="5">
        <v>53</v>
      </c>
      <c r="B67" s="21">
        <v>49948</v>
      </c>
      <c r="C67" s="4">
        <f t="shared" si="25"/>
        <v>2036</v>
      </c>
      <c r="D67" s="24">
        <f t="shared" si="26"/>
        <v>0</v>
      </c>
      <c r="E67" s="12"/>
      <c r="F67" s="9">
        <f t="shared" si="27"/>
        <v>0</v>
      </c>
      <c r="G67" s="12"/>
      <c r="H67" s="8">
        <f t="shared" si="28"/>
        <v>0</v>
      </c>
      <c r="I67" s="10">
        <f t="shared" si="5"/>
        <v>4.0500000000000001E-2</v>
      </c>
      <c r="J67" s="11">
        <f t="shared" si="29"/>
        <v>0</v>
      </c>
      <c r="K67" s="11">
        <f t="shared" si="30"/>
        <v>0</v>
      </c>
      <c r="L67" s="11"/>
    </row>
    <row r="68" spans="1:12" hidden="1" x14ac:dyDescent="0.2">
      <c r="A68" s="5">
        <v>54</v>
      </c>
      <c r="B68" s="7">
        <v>50040</v>
      </c>
      <c r="C68" s="4">
        <f t="shared" si="25"/>
        <v>2036</v>
      </c>
      <c r="D68" s="24">
        <f t="shared" si="26"/>
        <v>0</v>
      </c>
      <c r="E68" s="12"/>
      <c r="F68" s="9">
        <f t="shared" si="27"/>
        <v>0</v>
      </c>
      <c r="G68" s="12"/>
      <c r="H68" s="8">
        <f t="shared" si="28"/>
        <v>0</v>
      </c>
      <c r="I68" s="10">
        <f t="shared" si="5"/>
        <v>4.0500000000000001E-2</v>
      </c>
      <c r="J68" s="11">
        <f t="shared" si="29"/>
        <v>0</v>
      </c>
      <c r="K68" s="11">
        <f t="shared" si="30"/>
        <v>0</v>
      </c>
      <c r="L68" s="11"/>
    </row>
    <row r="69" spans="1:12" hidden="1" x14ac:dyDescent="0.2">
      <c r="A69" s="5">
        <v>55</v>
      </c>
      <c r="B69" s="7">
        <v>50130</v>
      </c>
      <c r="C69" s="4">
        <f t="shared" si="25"/>
        <v>2037</v>
      </c>
      <c r="D69" s="24">
        <f t="shared" si="26"/>
        <v>0</v>
      </c>
      <c r="E69" s="12"/>
      <c r="F69" s="9">
        <f t="shared" si="27"/>
        <v>0</v>
      </c>
      <c r="G69" s="12"/>
      <c r="H69" s="8">
        <f t="shared" si="28"/>
        <v>0</v>
      </c>
      <c r="I69" s="10">
        <f t="shared" si="5"/>
        <v>4.0500000000000001E-2</v>
      </c>
      <c r="J69" s="11">
        <f t="shared" si="29"/>
        <v>0</v>
      </c>
      <c r="K69" s="11">
        <f t="shared" si="30"/>
        <v>0</v>
      </c>
      <c r="L69" s="11"/>
    </row>
    <row r="70" spans="1:12" hidden="1" x14ac:dyDescent="0.2">
      <c r="A70" s="5">
        <v>56</v>
      </c>
      <c r="B70" s="21">
        <v>50221</v>
      </c>
      <c r="C70" s="4">
        <f t="shared" si="25"/>
        <v>2037</v>
      </c>
      <c r="D70" s="24">
        <f t="shared" si="26"/>
        <v>0</v>
      </c>
      <c r="E70" s="12"/>
      <c r="F70" s="9">
        <f t="shared" si="27"/>
        <v>0</v>
      </c>
      <c r="G70" s="12"/>
      <c r="H70" s="8">
        <f t="shared" si="28"/>
        <v>0</v>
      </c>
      <c r="I70" s="10">
        <f t="shared" si="5"/>
        <v>4.0500000000000001E-2</v>
      </c>
      <c r="J70" s="11">
        <f t="shared" si="29"/>
        <v>0</v>
      </c>
      <c r="K70" s="11">
        <f t="shared" si="30"/>
        <v>0</v>
      </c>
      <c r="L70" s="11"/>
    </row>
    <row r="71" spans="1:12" hidden="1" x14ac:dyDescent="0.2">
      <c r="A71" s="5">
        <v>57</v>
      </c>
      <c r="B71" s="7">
        <v>50313</v>
      </c>
      <c r="C71" s="4">
        <f t="shared" si="25"/>
        <v>2037</v>
      </c>
      <c r="D71" s="24">
        <f t="shared" si="26"/>
        <v>0</v>
      </c>
      <c r="E71" s="12"/>
      <c r="F71" s="9">
        <f t="shared" si="27"/>
        <v>0</v>
      </c>
      <c r="G71" s="12"/>
      <c r="H71" s="8">
        <f t="shared" si="28"/>
        <v>0</v>
      </c>
      <c r="I71" s="10">
        <f t="shared" si="5"/>
        <v>4.0500000000000001E-2</v>
      </c>
      <c r="J71" s="11">
        <f t="shared" si="29"/>
        <v>0</v>
      </c>
      <c r="K71" s="11">
        <f t="shared" si="30"/>
        <v>0</v>
      </c>
      <c r="L71" s="11"/>
    </row>
    <row r="72" spans="1:12" hidden="1" x14ac:dyDescent="0.2">
      <c r="A72" s="5">
        <v>58</v>
      </c>
      <c r="B72" s="7">
        <v>50405</v>
      </c>
      <c r="C72" s="4">
        <f t="shared" si="25"/>
        <v>2037</v>
      </c>
      <c r="D72" s="24">
        <f t="shared" si="26"/>
        <v>0</v>
      </c>
      <c r="E72" s="12"/>
      <c r="F72" s="9">
        <f t="shared" si="27"/>
        <v>0</v>
      </c>
      <c r="G72" s="12"/>
      <c r="H72" s="8">
        <f t="shared" si="28"/>
        <v>0</v>
      </c>
      <c r="I72" s="10">
        <f t="shared" si="5"/>
        <v>4.0500000000000001E-2</v>
      </c>
      <c r="J72" s="11">
        <f t="shared" si="29"/>
        <v>0</v>
      </c>
      <c r="K72" s="11">
        <f t="shared" si="30"/>
        <v>0</v>
      </c>
      <c r="L72" s="11"/>
    </row>
    <row r="73" spans="1:12" hidden="1" x14ac:dyDescent="0.2">
      <c r="A73" s="5">
        <v>59</v>
      </c>
      <c r="B73" s="21">
        <v>50495</v>
      </c>
      <c r="C73" s="4">
        <f t="shared" si="25"/>
        <v>2038</v>
      </c>
      <c r="D73" s="24">
        <f t="shared" si="26"/>
        <v>0</v>
      </c>
      <c r="E73" s="12"/>
      <c r="F73" s="9">
        <f t="shared" si="27"/>
        <v>0</v>
      </c>
      <c r="G73" s="12"/>
      <c r="H73" s="8">
        <f t="shared" si="28"/>
        <v>0</v>
      </c>
      <c r="I73" s="10">
        <f t="shared" si="5"/>
        <v>4.0500000000000001E-2</v>
      </c>
      <c r="J73" s="11">
        <f t="shared" si="29"/>
        <v>0</v>
      </c>
      <c r="K73" s="11">
        <f t="shared" si="30"/>
        <v>0</v>
      </c>
      <c r="L73" s="11"/>
    </row>
    <row r="74" spans="1:12" hidden="1" x14ac:dyDescent="0.2">
      <c r="A74" s="5">
        <v>60</v>
      </c>
      <c r="B74" s="7">
        <v>50586</v>
      </c>
      <c r="C74" s="4">
        <f t="shared" si="25"/>
        <v>2038</v>
      </c>
      <c r="D74" s="24">
        <f t="shared" si="26"/>
        <v>0</v>
      </c>
      <c r="E74" s="12"/>
      <c r="F74" s="9">
        <f t="shared" si="27"/>
        <v>0</v>
      </c>
      <c r="G74" s="12"/>
      <c r="H74" s="8">
        <f t="shared" si="28"/>
        <v>0</v>
      </c>
      <c r="I74" s="10">
        <f t="shared" ref="I74:I80" si="31">SUM($I$2:$I$3)</f>
        <v>4.0500000000000001E-2</v>
      </c>
      <c r="J74" s="11">
        <f t="shared" si="29"/>
        <v>0</v>
      </c>
      <c r="K74" s="11">
        <f t="shared" si="30"/>
        <v>0</v>
      </c>
      <c r="L74" s="11"/>
    </row>
    <row r="75" spans="1:12" hidden="1" x14ac:dyDescent="0.2">
      <c r="A75" s="5">
        <v>61</v>
      </c>
      <c r="B75" s="7">
        <v>50678</v>
      </c>
      <c r="C75" s="4">
        <f t="shared" si="25"/>
        <v>2038</v>
      </c>
      <c r="D75" s="24">
        <f t="shared" si="26"/>
        <v>0</v>
      </c>
      <c r="E75" s="12"/>
      <c r="F75" s="9">
        <f t="shared" si="27"/>
        <v>0</v>
      </c>
      <c r="G75" s="12"/>
      <c r="H75" s="8">
        <f t="shared" si="28"/>
        <v>0</v>
      </c>
      <c r="I75" s="10">
        <f t="shared" si="31"/>
        <v>4.0500000000000001E-2</v>
      </c>
      <c r="J75" s="11">
        <f t="shared" si="29"/>
        <v>0</v>
      </c>
      <c r="K75" s="11">
        <f t="shared" si="30"/>
        <v>0</v>
      </c>
      <c r="L75" s="11"/>
    </row>
    <row r="76" spans="1:12" hidden="1" x14ac:dyDescent="0.2">
      <c r="A76" s="5">
        <v>62</v>
      </c>
      <c r="B76" s="21">
        <v>50770</v>
      </c>
      <c r="C76" s="4">
        <f t="shared" si="25"/>
        <v>2038</v>
      </c>
      <c r="D76" s="24">
        <f t="shared" si="26"/>
        <v>0</v>
      </c>
      <c r="E76" s="12"/>
      <c r="F76" s="9">
        <f t="shared" si="27"/>
        <v>0</v>
      </c>
      <c r="G76" s="12"/>
      <c r="H76" s="8">
        <f t="shared" si="28"/>
        <v>0</v>
      </c>
      <c r="I76" s="10">
        <f t="shared" si="31"/>
        <v>4.0500000000000001E-2</v>
      </c>
      <c r="J76" s="11">
        <f t="shared" si="29"/>
        <v>0</v>
      </c>
      <c r="K76" s="11">
        <f t="shared" si="30"/>
        <v>0</v>
      </c>
      <c r="L76" s="11"/>
    </row>
    <row r="77" spans="1:12" hidden="1" x14ac:dyDescent="0.2">
      <c r="A77" s="5">
        <v>63</v>
      </c>
      <c r="B77" s="7">
        <v>50860</v>
      </c>
      <c r="C77" s="4">
        <f t="shared" si="25"/>
        <v>2039</v>
      </c>
      <c r="D77" s="24">
        <f t="shared" si="26"/>
        <v>0</v>
      </c>
      <c r="E77" s="12"/>
      <c r="F77" s="9">
        <f t="shared" si="27"/>
        <v>0</v>
      </c>
      <c r="G77" s="12"/>
      <c r="H77" s="8">
        <f t="shared" si="28"/>
        <v>0</v>
      </c>
      <c r="I77" s="10">
        <f t="shared" si="31"/>
        <v>4.0500000000000001E-2</v>
      </c>
      <c r="J77" s="11">
        <f t="shared" si="29"/>
        <v>0</v>
      </c>
      <c r="K77" s="11">
        <f t="shared" si="30"/>
        <v>0</v>
      </c>
      <c r="L77" s="11"/>
    </row>
    <row r="78" spans="1:12" hidden="1" x14ac:dyDescent="0.2">
      <c r="A78" s="5">
        <v>64</v>
      </c>
      <c r="B78" s="7">
        <v>50951</v>
      </c>
      <c r="C78" s="4">
        <f t="shared" si="25"/>
        <v>2039</v>
      </c>
      <c r="D78" s="24">
        <f t="shared" si="26"/>
        <v>0</v>
      </c>
      <c r="E78" s="12"/>
      <c r="F78" s="9">
        <f t="shared" si="27"/>
        <v>0</v>
      </c>
      <c r="G78" s="12"/>
      <c r="H78" s="8">
        <f t="shared" si="28"/>
        <v>0</v>
      </c>
      <c r="I78" s="10">
        <f t="shared" si="31"/>
        <v>4.0500000000000001E-2</v>
      </c>
      <c r="J78" s="11">
        <f t="shared" si="29"/>
        <v>0</v>
      </c>
      <c r="K78" s="11">
        <f t="shared" si="30"/>
        <v>0</v>
      </c>
      <c r="L78" s="11"/>
    </row>
    <row r="79" spans="1:12" hidden="1" x14ac:dyDescent="0.2">
      <c r="A79" s="5">
        <v>65</v>
      </c>
      <c r="B79" s="21">
        <v>51043</v>
      </c>
      <c r="C79" s="4">
        <f t="shared" si="25"/>
        <v>2039</v>
      </c>
      <c r="D79" s="24">
        <f t="shared" si="26"/>
        <v>0</v>
      </c>
      <c r="E79" s="12"/>
      <c r="F79" s="9">
        <f t="shared" si="27"/>
        <v>0</v>
      </c>
      <c r="G79" s="12"/>
      <c r="H79" s="8">
        <f t="shared" si="28"/>
        <v>0</v>
      </c>
      <c r="I79" s="10">
        <f t="shared" si="31"/>
        <v>4.0500000000000001E-2</v>
      </c>
      <c r="J79" s="11">
        <f t="shared" si="29"/>
        <v>0</v>
      </c>
      <c r="K79" s="11">
        <f t="shared" si="30"/>
        <v>0</v>
      </c>
      <c r="L79" s="11"/>
    </row>
    <row r="80" spans="1:12" hidden="1" x14ac:dyDescent="0.2">
      <c r="A80" s="5">
        <v>66</v>
      </c>
      <c r="B80" s="7">
        <v>51135</v>
      </c>
      <c r="C80" s="4">
        <f t="shared" si="25"/>
        <v>2039</v>
      </c>
      <c r="D80" s="24">
        <f t="shared" si="26"/>
        <v>0</v>
      </c>
      <c r="E80" s="12"/>
      <c r="F80" s="9">
        <f t="shared" si="27"/>
        <v>0</v>
      </c>
      <c r="G80" s="12"/>
      <c r="H80" s="8">
        <f t="shared" si="28"/>
        <v>0</v>
      </c>
      <c r="I80" s="10">
        <f t="shared" si="31"/>
        <v>4.0500000000000001E-2</v>
      </c>
      <c r="J80" s="11">
        <f t="shared" si="29"/>
        <v>0</v>
      </c>
      <c r="K80" s="11">
        <f t="shared" si="30"/>
        <v>0</v>
      </c>
      <c r="L80" s="11"/>
    </row>
    <row r="81" spans="2:13" x14ac:dyDescent="0.2">
      <c r="B81" s="7"/>
      <c r="C81" s="4"/>
      <c r="D81" s="24"/>
      <c r="G81" s="12">
        <f>SUM(G14:G80)</f>
        <v>884200000</v>
      </c>
      <c r="H81" s="9"/>
      <c r="I81" s="10"/>
      <c r="J81" s="11">
        <f>SUM(J10:J80)</f>
        <v>293403431</v>
      </c>
      <c r="K81" s="22">
        <f>SUM(K10:K80)</f>
        <v>1177603431</v>
      </c>
      <c r="L81" s="22"/>
      <c r="M81" s="56">
        <f>SUM(M10:M80)</f>
        <v>1177603431</v>
      </c>
    </row>
    <row r="82" spans="2:13" x14ac:dyDescent="0.2">
      <c r="B82" s="21"/>
      <c r="C82" s="4"/>
      <c r="D82" s="24"/>
      <c r="G82" s="12"/>
      <c r="H82" s="9"/>
      <c r="I82" s="10"/>
      <c r="J82" s="11"/>
      <c r="K82" s="11"/>
      <c r="L82" s="11"/>
    </row>
    <row r="83" spans="2:13" x14ac:dyDescent="0.2">
      <c r="B83" s="7"/>
      <c r="C83" s="4"/>
      <c r="D83" s="24"/>
      <c r="G83" s="12"/>
      <c r="H83" s="9"/>
      <c r="I83" s="10"/>
      <c r="J83" s="11"/>
      <c r="K83" s="11"/>
      <c r="L83" s="11"/>
    </row>
    <row r="84" spans="2:13" x14ac:dyDescent="0.2">
      <c r="B84" s="21"/>
      <c r="C84" s="4"/>
      <c r="D84" s="24"/>
      <c r="G84" s="12"/>
      <c r="H84" s="9"/>
      <c r="I84" s="10"/>
      <c r="J84" s="11"/>
      <c r="K84" s="11"/>
      <c r="L84" s="11"/>
    </row>
    <row r="85" spans="2:13" x14ac:dyDescent="0.2">
      <c r="B85" s="7"/>
      <c r="C85" s="4"/>
      <c r="D85" s="24"/>
      <c r="G85" s="12"/>
      <c r="H85" s="9"/>
      <c r="I85" s="10"/>
      <c r="J85" s="11"/>
      <c r="K85" s="11"/>
      <c r="L85" s="11"/>
    </row>
    <row r="86" spans="2:13" x14ac:dyDescent="0.2">
      <c r="B86" s="21"/>
      <c r="C86" s="4"/>
      <c r="D86" s="24"/>
      <c r="G86" s="12"/>
      <c r="H86" s="9"/>
      <c r="I86" s="10"/>
      <c r="J86" s="11"/>
      <c r="K86" s="11"/>
      <c r="L86" s="11"/>
    </row>
    <row r="87" spans="2:13" x14ac:dyDescent="0.2">
      <c r="B87" s="7"/>
      <c r="C87" s="4"/>
      <c r="D87" s="24"/>
      <c r="G87" s="12"/>
      <c r="H87" s="9"/>
      <c r="I87" s="10"/>
      <c r="J87" s="11"/>
      <c r="K87" s="11"/>
      <c r="L87" s="11"/>
    </row>
    <row r="88" spans="2:13" x14ac:dyDescent="0.2">
      <c r="B88" s="21"/>
      <c r="C88" s="4"/>
      <c r="D88" s="24"/>
      <c r="G88" s="12"/>
      <c r="H88" s="9"/>
      <c r="I88" s="10"/>
      <c r="J88" s="11"/>
      <c r="K88" s="11"/>
      <c r="L88" s="11"/>
    </row>
    <row r="89" spans="2:13" x14ac:dyDescent="0.2">
      <c r="B89" s="7"/>
      <c r="C89" s="4"/>
      <c r="D89" s="24"/>
      <c r="G89" s="12"/>
      <c r="H89" s="9"/>
      <c r="I89" s="10"/>
      <c r="J89" s="11"/>
      <c r="K89" s="11"/>
      <c r="L89" s="11"/>
    </row>
    <row r="90" spans="2:13" x14ac:dyDescent="0.2">
      <c r="B90" s="21"/>
      <c r="C90" s="4"/>
      <c r="D90" s="24"/>
      <c r="G90" s="12"/>
      <c r="H90" s="9"/>
      <c r="I90" s="10"/>
      <c r="J90" s="11"/>
      <c r="K90" s="11"/>
      <c r="L90" s="11"/>
    </row>
    <row r="91" spans="2:13" x14ac:dyDescent="0.2">
      <c r="B91" s="7"/>
      <c r="C91" s="4"/>
      <c r="D91" s="24"/>
      <c r="G91" s="12"/>
      <c r="H91" s="9"/>
      <c r="I91" s="10"/>
      <c r="J91" s="11"/>
      <c r="K91" s="11"/>
      <c r="L91" s="11"/>
    </row>
    <row r="92" spans="2:13" x14ac:dyDescent="0.2">
      <c r="B92" s="21"/>
      <c r="C92" s="4"/>
      <c r="D92" s="24"/>
      <c r="G92" s="12"/>
      <c r="H92" s="9"/>
      <c r="I92" s="10"/>
      <c r="J92" s="11"/>
      <c r="K92" s="11"/>
      <c r="L92" s="11"/>
    </row>
    <row r="93" spans="2:13" x14ac:dyDescent="0.2">
      <c r="B93" s="7"/>
      <c r="C93" s="4"/>
      <c r="D93" s="24"/>
      <c r="G93" s="12"/>
      <c r="H93" s="9"/>
      <c r="I93" s="10"/>
      <c r="J93" s="11"/>
      <c r="K93" s="11"/>
      <c r="L93" s="11"/>
    </row>
    <row r="94" spans="2:13" x14ac:dyDescent="0.2">
      <c r="B94" s="21"/>
      <c r="C94" s="4"/>
      <c r="D94" s="24"/>
      <c r="G94" s="12"/>
      <c r="H94" s="9"/>
      <c r="I94" s="10"/>
      <c r="J94" s="11"/>
      <c r="K94" s="11"/>
      <c r="L94" s="11"/>
    </row>
    <row r="95" spans="2:13" x14ac:dyDescent="0.2">
      <c r="B95" s="7"/>
      <c r="C95" s="4"/>
      <c r="D95" s="24"/>
      <c r="G95" s="12"/>
      <c r="H95" s="9"/>
      <c r="I95" s="10"/>
      <c r="J95" s="11"/>
      <c r="K95" s="11"/>
      <c r="L95" s="11"/>
    </row>
    <row r="96" spans="2:13" x14ac:dyDescent="0.2">
      <c r="B96" s="21"/>
      <c r="C96" s="4"/>
      <c r="D96" s="24"/>
      <c r="G96" s="12"/>
      <c r="H96" s="9"/>
      <c r="I96" s="10"/>
      <c r="J96" s="11"/>
      <c r="K96" s="11"/>
      <c r="L96" s="11"/>
    </row>
    <row r="97" spans="2:12" x14ac:dyDescent="0.2">
      <c r="B97" s="7"/>
      <c r="C97" s="4"/>
      <c r="D97" s="24"/>
      <c r="G97" s="12"/>
      <c r="H97" s="9"/>
      <c r="I97" s="10"/>
      <c r="J97" s="11"/>
      <c r="K97" s="11"/>
      <c r="L97" s="11"/>
    </row>
    <row r="98" spans="2:12" x14ac:dyDescent="0.2">
      <c r="B98" s="21"/>
      <c r="C98" s="4"/>
      <c r="D98" s="24"/>
      <c r="G98" s="12"/>
      <c r="H98" s="9"/>
      <c r="I98" s="10"/>
      <c r="J98" s="11"/>
      <c r="K98" s="11"/>
      <c r="L98" s="11"/>
    </row>
    <row r="99" spans="2:12" x14ac:dyDescent="0.2">
      <c r="B99" s="7"/>
      <c r="C99" s="4"/>
      <c r="D99" s="24"/>
      <c r="G99" s="12"/>
      <c r="H99" s="9"/>
      <c r="I99" s="10"/>
      <c r="J99" s="11"/>
      <c r="K99" s="11"/>
      <c r="L99" s="11"/>
    </row>
    <row r="100" spans="2:12" x14ac:dyDescent="0.2">
      <c r="B100" s="21"/>
      <c r="C100" s="4"/>
      <c r="D100" s="24"/>
      <c r="G100" s="12"/>
      <c r="H100" s="9"/>
      <c r="I100" s="10"/>
      <c r="J100" s="11"/>
      <c r="K100" s="11"/>
      <c r="L100" s="11"/>
    </row>
    <row r="101" spans="2:12" x14ac:dyDescent="0.2">
      <c r="B101" s="7"/>
      <c r="C101" s="4"/>
      <c r="D101" s="24"/>
      <c r="G101" s="12"/>
      <c r="H101" s="9"/>
      <c r="I101" s="10"/>
      <c r="J101" s="11"/>
      <c r="K101" s="11"/>
      <c r="L101" s="11"/>
    </row>
    <row r="102" spans="2:12" x14ac:dyDescent="0.2">
      <c r="B102" s="21"/>
      <c r="C102" s="4"/>
      <c r="D102" s="24"/>
      <c r="G102" s="12"/>
      <c r="H102" s="9"/>
      <c r="I102" s="10"/>
      <c r="J102" s="11"/>
      <c r="K102" s="11"/>
      <c r="L102" s="11"/>
    </row>
    <row r="103" spans="2:12" x14ac:dyDescent="0.2">
      <c r="B103" s="7"/>
      <c r="C103" s="4"/>
      <c r="D103" s="24"/>
      <c r="G103" s="12"/>
      <c r="H103" s="9"/>
      <c r="I103" s="10"/>
      <c r="J103" s="11"/>
      <c r="K103" s="11"/>
      <c r="L103" s="11"/>
    </row>
    <row r="104" spans="2:12" x14ac:dyDescent="0.2">
      <c r="B104" s="21"/>
      <c r="C104" s="4"/>
      <c r="D104" s="24"/>
      <c r="G104" s="12"/>
      <c r="H104" s="9"/>
      <c r="I104" s="10"/>
      <c r="J104" s="11"/>
      <c r="K104" s="11"/>
      <c r="L104" s="11"/>
    </row>
    <row r="105" spans="2:12" x14ac:dyDescent="0.2">
      <c r="B105" s="7"/>
      <c r="C105" s="4"/>
      <c r="D105" s="24"/>
      <c r="G105" s="12"/>
      <c r="H105" s="9"/>
      <c r="I105" s="10"/>
      <c r="J105" s="11"/>
      <c r="K105" s="11"/>
      <c r="L105" s="11"/>
    </row>
    <row r="106" spans="2:12" x14ac:dyDescent="0.2">
      <c r="B106" s="21"/>
      <c r="C106" s="4"/>
      <c r="D106" s="24"/>
      <c r="G106" s="12"/>
      <c r="H106" s="9"/>
      <c r="I106" s="10"/>
      <c r="J106" s="11"/>
      <c r="K106" s="11"/>
      <c r="L106" s="11"/>
    </row>
    <row r="107" spans="2:12" x14ac:dyDescent="0.2">
      <c r="B107" s="7"/>
      <c r="C107" s="4"/>
      <c r="D107" s="24"/>
      <c r="G107" s="12"/>
      <c r="H107" s="9"/>
      <c r="I107" s="10"/>
      <c r="J107" s="11"/>
      <c r="K107" s="11"/>
      <c r="L107" s="11"/>
    </row>
    <row r="108" spans="2:12" x14ac:dyDescent="0.2">
      <c r="B108" s="21"/>
      <c r="C108" s="4"/>
      <c r="D108" s="24"/>
      <c r="G108" s="12"/>
      <c r="H108" s="9"/>
      <c r="I108" s="10"/>
      <c r="J108" s="11"/>
      <c r="K108" s="11"/>
      <c r="L108" s="11"/>
    </row>
    <row r="109" spans="2:12" x14ac:dyDescent="0.2">
      <c r="B109" s="7"/>
      <c r="C109" s="4"/>
      <c r="D109" s="24"/>
      <c r="G109" s="12"/>
      <c r="H109" s="9"/>
      <c r="I109" s="10"/>
      <c r="J109" s="11"/>
      <c r="K109" s="11"/>
      <c r="L109" s="11"/>
    </row>
    <row r="110" spans="2:12" x14ac:dyDescent="0.2">
      <c r="B110" s="21"/>
      <c r="C110" s="4"/>
      <c r="D110" s="24"/>
      <c r="G110" s="12"/>
      <c r="H110" s="9"/>
      <c r="I110" s="10"/>
      <c r="J110" s="11"/>
      <c r="K110" s="11"/>
      <c r="L110" s="11"/>
    </row>
    <row r="111" spans="2:12" x14ac:dyDescent="0.2">
      <c r="B111" s="7"/>
      <c r="C111" s="4"/>
      <c r="D111" s="24"/>
      <c r="G111" s="12"/>
      <c r="H111" s="9"/>
      <c r="I111" s="10"/>
      <c r="J111" s="11"/>
      <c r="K111" s="11"/>
      <c r="L111" s="11"/>
    </row>
    <row r="112" spans="2:12" x14ac:dyDescent="0.2">
      <c r="B112" s="21"/>
      <c r="C112" s="4"/>
      <c r="D112" s="24"/>
      <c r="G112" s="12"/>
      <c r="H112" s="9"/>
      <c r="I112" s="10"/>
      <c r="J112" s="11"/>
      <c r="K112" s="11"/>
      <c r="L112" s="11"/>
    </row>
    <row r="113" spans="2:12" x14ac:dyDescent="0.2">
      <c r="B113" s="7"/>
      <c r="C113" s="4"/>
      <c r="D113" s="24"/>
      <c r="G113" s="12"/>
      <c r="H113" s="9"/>
      <c r="I113" s="10"/>
      <c r="J113" s="11"/>
      <c r="K113" s="11"/>
      <c r="L113" s="11"/>
    </row>
    <row r="114" spans="2:12" x14ac:dyDescent="0.2">
      <c r="B114" s="21"/>
      <c r="C114" s="4"/>
      <c r="D114" s="24"/>
      <c r="G114" s="12"/>
      <c r="H114" s="9"/>
      <c r="I114" s="10"/>
      <c r="J114" s="11"/>
      <c r="K114" s="11"/>
      <c r="L114" s="11"/>
    </row>
    <row r="115" spans="2:12" x14ac:dyDescent="0.2">
      <c r="B115" s="7"/>
      <c r="C115" s="4"/>
      <c r="D115" s="24"/>
      <c r="G115" s="12"/>
      <c r="H115" s="9"/>
      <c r="I115" s="10"/>
      <c r="J115" s="11"/>
      <c r="K115" s="11"/>
      <c r="L115" s="11"/>
    </row>
    <row r="116" spans="2:12" x14ac:dyDescent="0.2">
      <c r="B116" s="21"/>
      <c r="C116" s="4"/>
      <c r="D116" s="24"/>
      <c r="G116" s="12"/>
      <c r="H116" s="9"/>
      <c r="I116" s="10"/>
      <c r="J116" s="11"/>
      <c r="K116" s="11"/>
      <c r="L116" s="11"/>
    </row>
    <row r="117" spans="2:12" x14ac:dyDescent="0.2">
      <c r="B117" s="7"/>
      <c r="C117" s="4"/>
      <c r="D117" s="24"/>
      <c r="G117" s="12"/>
      <c r="H117" s="9"/>
      <c r="I117" s="10"/>
      <c r="J117" s="11"/>
      <c r="K117" s="11"/>
      <c r="L117" s="11"/>
    </row>
    <row r="118" spans="2:12" x14ac:dyDescent="0.2">
      <c r="B118" s="21"/>
      <c r="C118" s="4"/>
      <c r="D118" s="24"/>
      <c r="G118" s="12"/>
      <c r="H118" s="9"/>
      <c r="I118" s="10"/>
      <c r="J118" s="11"/>
      <c r="K118" s="11"/>
      <c r="L118" s="11"/>
    </row>
    <row r="119" spans="2:12" x14ac:dyDescent="0.2">
      <c r="B119" s="7"/>
      <c r="C119" s="4"/>
      <c r="D119" s="24"/>
      <c r="G119" s="12"/>
      <c r="H119" s="9"/>
      <c r="I119" s="10"/>
      <c r="J119" s="11"/>
      <c r="K119" s="11"/>
      <c r="L119" s="11"/>
    </row>
    <row r="120" spans="2:12" x14ac:dyDescent="0.2">
      <c r="B120" s="21"/>
      <c r="C120" s="4"/>
      <c r="D120" s="24"/>
      <c r="G120" s="12"/>
      <c r="H120" s="9"/>
      <c r="I120" s="10"/>
      <c r="J120" s="11"/>
      <c r="K120" s="11"/>
      <c r="L120" s="11"/>
    </row>
    <row r="121" spans="2:12" x14ac:dyDescent="0.2">
      <c r="B121" s="7"/>
      <c r="C121" s="4"/>
      <c r="D121" s="24"/>
      <c r="G121" s="12"/>
      <c r="H121" s="9"/>
      <c r="I121" s="10"/>
      <c r="J121" s="11"/>
      <c r="K121" s="11"/>
      <c r="L121" s="11"/>
    </row>
    <row r="122" spans="2:12" x14ac:dyDescent="0.2">
      <c r="B122" s="21"/>
      <c r="C122" s="4"/>
      <c r="D122" s="24"/>
      <c r="G122" s="12"/>
      <c r="H122" s="9"/>
      <c r="I122" s="10"/>
      <c r="J122" s="11"/>
      <c r="K122" s="11"/>
      <c r="L122" s="11"/>
    </row>
    <row r="123" spans="2:12" x14ac:dyDescent="0.2">
      <c r="B123" s="7"/>
      <c r="C123" s="4"/>
      <c r="D123" s="24"/>
      <c r="G123" s="12"/>
      <c r="H123" s="9"/>
      <c r="I123" s="10"/>
      <c r="J123" s="11"/>
      <c r="K123" s="11"/>
      <c r="L123" s="11"/>
    </row>
    <row r="124" spans="2:12" x14ac:dyDescent="0.2">
      <c r="B124" s="21"/>
      <c r="C124" s="4"/>
      <c r="D124" s="24"/>
      <c r="G124" s="12"/>
      <c r="H124" s="9"/>
      <c r="I124" s="10"/>
      <c r="J124" s="11"/>
      <c r="K124" s="11"/>
      <c r="L124" s="11"/>
    </row>
    <row r="125" spans="2:12" x14ac:dyDescent="0.2">
      <c r="B125" s="7"/>
      <c r="C125" s="4"/>
      <c r="D125" s="24"/>
      <c r="G125" s="12"/>
      <c r="H125" s="9"/>
      <c r="I125" s="10"/>
      <c r="J125" s="11"/>
      <c r="K125" s="11"/>
      <c r="L125" s="11"/>
    </row>
    <row r="126" spans="2:12" x14ac:dyDescent="0.2">
      <c r="B126" s="21"/>
      <c r="C126" s="4"/>
      <c r="D126" s="24"/>
      <c r="G126" s="12"/>
      <c r="H126" s="9"/>
      <c r="I126" s="10"/>
      <c r="J126" s="11"/>
      <c r="K126" s="11"/>
      <c r="L126" s="11"/>
    </row>
    <row r="127" spans="2:12" x14ac:dyDescent="0.2">
      <c r="B127" s="7"/>
      <c r="C127" s="4"/>
      <c r="D127" s="24"/>
      <c r="G127" s="12"/>
      <c r="H127" s="9"/>
      <c r="I127" s="10"/>
      <c r="J127" s="11"/>
      <c r="K127" s="11"/>
      <c r="L127" s="11"/>
    </row>
    <row r="128" spans="2:12" x14ac:dyDescent="0.2">
      <c r="B128" s="21"/>
      <c r="C128" s="4"/>
      <c r="D128" s="24"/>
      <c r="G128" s="12"/>
      <c r="H128" s="9"/>
      <c r="I128" s="10"/>
      <c r="J128" s="11"/>
      <c r="K128" s="11"/>
      <c r="L128" s="11"/>
    </row>
    <row r="129" spans="2:12" x14ac:dyDescent="0.2">
      <c r="B129" s="7"/>
      <c r="C129" s="4"/>
      <c r="D129" s="24"/>
      <c r="G129" s="12"/>
      <c r="H129" s="9"/>
      <c r="I129" s="10"/>
      <c r="J129" s="11"/>
      <c r="K129" s="11"/>
      <c r="L129" s="11"/>
    </row>
    <row r="130" spans="2:12" x14ac:dyDescent="0.2">
      <c r="B130" s="21"/>
      <c r="C130" s="4"/>
      <c r="D130" s="24"/>
      <c r="G130" s="12"/>
      <c r="H130" s="9"/>
      <c r="I130" s="10"/>
      <c r="J130" s="11"/>
      <c r="K130" s="11"/>
      <c r="L130" s="11"/>
    </row>
    <row r="131" spans="2:12" x14ac:dyDescent="0.2">
      <c r="B131" s="7"/>
      <c r="C131" s="4"/>
      <c r="D131" s="24"/>
      <c r="G131" s="12"/>
      <c r="H131" s="9"/>
      <c r="I131" s="10"/>
      <c r="J131" s="11"/>
      <c r="K131" s="11"/>
      <c r="L131" s="11"/>
    </row>
    <row r="132" spans="2:12" x14ac:dyDescent="0.2">
      <c r="B132" s="21"/>
      <c r="C132" s="4"/>
      <c r="D132" s="24"/>
      <c r="G132" s="12"/>
      <c r="H132" s="9"/>
      <c r="I132" s="10"/>
      <c r="J132" s="11"/>
      <c r="K132" s="11"/>
      <c r="L132" s="11"/>
    </row>
    <row r="133" spans="2:12" x14ac:dyDescent="0.2">
      <c r="B133" s="7"/>
      <c r="C133" s="4"/>
      <c r="D133" s="24"/>
      <c r="G133" s="12"/>
      <c r="H133" s="9"/>
      <c r="I133" s="10"/>
      <c r="J133" s="11"/>
      <c r="K133" s="11"/>
      <c r="L133" s="11"/>
    </row>
    <row r="134" spans="2:12" x14ac:dyDescent="0.2">
      <c r="B134" s="21"/>
      <c r="C134" s="4"/>
      <c r="D134" s="24"/>
      <c r="G134" s="12"/>
      <c r="H134" s="9"/>
      <c r="I134" s="10"/>
      <c r="J134" s="11"/>
      <c r="K134" s="11"/>
      <c r="L134" s="11"/>
    </row>
    <row r="135" spans="2:12" x14ac:dyDescent="0.2">
      <c r="B135" s="7"/>
      <c r="C135" s="4"/>
      <c r="D135" s="24"/>
      <c r="G135" s="12"/>
      <c r="H135" s="9"/>
      <c r="I135" s="10"/>
      <c r="J135" s="11"/>
      <c r="K135" s="11"/>
      <c r="L135" s="11"/>
    </row>
    <row r="136" spans="2:12" x14ac:dyDescent="0.2">
      <c r="B136" s="21"/>
      <c r="C136" s="4"/>
      <c r="D136" s="24"/>
      <c r="G136" s="12"/>
      <c r="H136" s="9"/>
      <c r="I136" s="10"/>
      <c r="J136" s="11"/>
      <c r="K136" s="11"/>
      <c r="L136" s="11"/>
    </row>
    <row r="137" spans="2:12" x14ac:dyDescent="0.2">
      <c r="B137" s="7"/>
      <c r="C137" s="4"/>
      <c r="D137" s="24"/>
      <c r="G137" s="12"/>
      <c r="H137" s="9"/>
      <c r="I137" s="10"/>
      <c r="J137" s="11"/>
      <c r="K137" s="11"/>
      <c r="L137" s="11"/>
    </row>
    <row r="138" spans="2:12" x14ac:dyDescent="0.2">
      <c r="B138" s="21"/>
      <c r="C138" s="4"/>
      <c r="D138" s="24"/>
      <c r="G138" s="12"/>
      <c r="H138" s="9"/>
      <c r="I138" s="10"/>
      <c r="J138" s="11"/>
      <c r="K138" s="11"/>
      <c r="L138" s="11"/>
    </row>
    <row r="139" spans="2:12" x14ac:dyDescent="0.2">
      <c r="B139" s="7"/>
      <c r="C139" s="4"/>
      <c r="D139" s="24"/>
      <c r="G139" s="12"/>
      <c r="H139" s="9"/>
      <c r="I139" s="10"/>
      <c r="J139" s="11"/>
      <c r="K139" s="11"/>
      <c r="L139" s="11"/>
    </row>
    <row r="140" spans="2:12" x14ac:dyDescent="0.2">
      <c r="B140" s="21"/>
      <c r="C140" s="4"/>
      <c r="D140" s="24"/>
      <c r="G140" s="12"/>
      <c r="H140" s="9"/>
      <c r="I140" s="10"/>
      <c r="J140" s="11"/>
      <c r="K140" s="11"/>
      <c r="L140" s="11"/>
    </row>
    <row r="141" spans="2:12" x14ac:dyDescent="0.2">
      <c r="B141" s="7"/>
      <c r="C141" s="4"/>
      <c r="D141" s="24"/>
      <c r="G141" s="12"/>
      <c r="H141" s="9"/>
      <c r="I141" s="10"/>
      <c r="J141" s="11"/>
      <c r="K141" s="11"/>
      <c r="L141" s="11"/>
    </row>
    <row r="142" spans="2:12" x14ac:dyDescent="0.2">
      <c r="B142" s="21"/>
      <c r="C142" s="4"/>
      <c r="D142" s="24"/>
      <c r="G142" s="12"/>
      <c r="H142" s="9"/>
      <c r="I142" s="10"/>
      <c r="J142" s="11"/>
      <c r="K142" s="11"/>
      <c r="L142" s="11"/>
    </row>
    <row r="143" spans="2:12" x14ac:dyDescent="0.2">
      <c r="B143" s="7"/>
      <c r="C143" s="4"/>
      <c r="D143" s="24"/>
      <c r="G143" s="12"/>
      <c r="H143" s="9"/>
      <c r="I143" s="10"/>
      <c r="J143" s="11"/>
      <c r="K143" s="11"/>
      <c r="L143" s="11"/>
    </row>
    <row r="144" spans="2:12" x14ac:dyDescent="0.2">
      <c r="B144" s="21"/>
      <c r="C144" s="4"/>
      <c r="D144" s="24"/>
      <c r="G144" s="12"/>
      <c r="H144" s="9"/>
      <c r="I144" s="10"/>
      <c r="J144" s="11"/>
      <c r="K144" s="11"/>
      <c r="L144" s="11"/>
    </row>
    <row r="145" spans="2:12" x14ac:dyDescent="0.2">
      <c r="B145" s="21"/>
      <c r="C145" s="4"/>
      <c r="D145" s="24"/>
      <c r="G145" s="12"/>
      <c r="H145" s="9"/>
      <c r="I145" s="10"/>
      <c r="J145" s="11"/>
      <c r="K145" s="11"/>
      <c r="L145" s="11"/>
    </row>
    <row r="146" spans="2:12" x14ac:dyDescent="0.2">
      <c r="B146" s="21"/>
      <c r="C146" s="4"/>
      <c r="D146" s="24"/>
      <c r="G146" s="12"/>
      <c r="H146" s="9"/>
      <c r="I146" s="10"/>
      <c r="J146" s="11"/>
      <c r="K146" s="11"/>
      <c r="L146" s="11"/>
    </row>
    <row r="147" spans="2:12" x14ac:dyDescent="0.2">
      <c r="B147" s="21"/>
      <c r="C147" s="4"/>
      <c r="D147" s="24"/>
      <c r="G147" s="12"/>
      <c r="H147" s="9"/>
      <c r="I147" s="10"/>
      <c r="J147" s="11"/>
      <c r="K147" s="11"/>
      <c r="L147" s="11"/>
    </row>
    <row r="148" spans="2:12" x14ac:dyDescent="0.2">
      <c r="B148" s="21"/>
      <c r="C148" s="4"/>
      <c r="D148" s="24"/>
      <c r="G148" s="12"/>
      <c r="H148" s="9"/>
      <c r="I148" s="10"/>
      <c r="J148" s="11"/>
      <c r="K148" s="11"/>
      <c r="L148" s="11"/>
    </row>
    <row r="149" spans="2:12" x14ac:dyDescent="0.2">
      <c r="B149" s="21"/>
      <c r="C149" s="4"/>
      <c r="D149" s="24"/>
      <c r="G149" s="12"/>
      <c r="H149" s="9"/>
      <c r="I149" s="10"/>
      <c r="J149" s="11"/>
      <c r="K149" s="11"/>
      <c r="L149" s="11"/>
    </row>
    <row r="150" spans="2:12" x14ac:dyDescent="0.2">
      <c r="B150" s="21"/>
      <c r="C150" s="4"/>
      <c r="D150" s="24"/>
      <c r="G150" s="12"/>
      <c r="H150" s="9"/>
      <c r="I150" s="10"/>
      <c r="J150" s="11"/>
      <c r="K150" s="11"/>
      <c r="L150" s="11"/>
    </row>
    <row r="151" spans="2:12" x14ac:dyDescent="0.2">
      <c r="B151" s="21"/>
      <c r="C151" s="4"/>
      <c r="D151" s="24"/>
      <c r="G151" s="12"/>
      <c r="H151" s="9"/>
      <c r="I151" s="10"/>
      <c r="J151" s="11"/>
      <c r="K151" s="11"/>
      <c r="L151" s="11"/>
    </row>
    <row r="152" spans="2:12" x14ac:dyDescent="0.2">
      <c r="B152" s="21"/>
      <c r="C152" s="4"/>
      <c r="D152" s="24"/>
      <c r="G152" s="12"/>
      <c r="H152" s="9"/>
      <c r="I152" s="10"/>
      <c r="J152" s="11"/>
      <c r="K152" s="11"/>
      <c r="L152" s="11"/>
    </row>
    <row r="153" spans="2:12" x14ac:dyDescent="0.2">
      <c r="B153" s="21"/>
      <c r="C153" s="4"/>
      <c r="D153" s="24"/>
      <c r="G153" s="12"/>
      <c r="H153" s="9"/>
      <c r="I153" s="10"/>
      <c r="J153" s="11"/>
      <c r="K153" s="11"/>
      <c r="L153" s="11"/>
    </row>
    <row r="154" spans="2:12" x14ac:dyDescent="0.2">
      <c r="B154" s="21"/>
      <c r="C154" s="4"/>
      <c r="D154" s="24"/>
      <c r="G154" s="12"/>
      <c r="H154" s="9"/>
      <c r="I154" s="10"/>
      <c r="J154" s="11"/>
      <c r="K154" s="11"/>
      <c r="L154" s="11"/>
    </row>
    <row r="155" spans="2:12" x14ac:dyDescent="0.2">
      <c r="B155" s="21"/>
      <c r="C155" s="4"/>
      <c r="D155" s="24"/>
      <c r="G155" s="12"/>
      <c r="H155" s="9"/>
      <c r="I155" s="10"/>
      <c r="J155" s="11"/>
      <c r="K155" s="11"/>
      <c r="L155" s="11"/>
    </row>
    <row r="156" spans="2:12" x14ac:dyDescent="0.2">
      <c r="B156" s="21"/>
      <c r="C156" s="4"/>
      <c r="D156" s="24"/>
      <c r="G156" s="12"/>
      <c r="H156" s="9"/>
      <c r="I156" s="10"/>
      <c r="J156" s="11"/>
      <c r="K156" s="11"/>
      <c r="L156" s="11"/>
    </row>
    <row r="157" spans="2:12" x14ac:dyDescent="0.2">
      <c r="B157" s="21"/>
      <c r="C157" s="4"/>
      <c r="D157" s="24"/>
      <c r="G157" s="12"/>
      <c r="H157" s="9"/>
      <c r="I157" s="10"/>
      <c r="J157" s="11"/>
      <c r="K157" s="11"/>
      <c r="L157" s="11"/>
    </row>
    <row r="158" spans="2:12" x14ac:dyDescent="0.2">
      <c r="B158" s="21"/>
      <c r="C158" s="4"/>
      <c r="D158" s="24"/>
      <c r="G158" s="12"/>
      <c r="H158" s="9"/>
      <c r="I158" s="10"/>
      <c r="J158" s="11"/>
      <c r="K158" s="11"/>
      <c r="L158" s="11"/>
    </row>
    <row r="159" spans="2:12" x14ac:dyDescent="0.2">
      <c r="B159" s="21"/>
      <c r="C159" s="4"/>
      <c r="D159" s="24"/>
      <c r="G159" s="12"/>
      <c r="H159" s="9"/>
      <c r="I159" s="10"/>
      <c r="J159" s="11"/>
      <c r="K159" s="11"/>
      <c r="L159" s="11"/>
    </row>
    <row r="160" spans="2:12" x14ac:dyDescent="0.2">
      <c r="B160" s="21"/>
      <c r="C160" s="4"/>
      <c r="D160" s="24"/>
      <c r="G160" s="12"/>
      <c r="H160" s="9"/>
      <c r="I160" s="10"/>
      <c r="J160" s="11"/>
      <c r="K160" s="11"/>
      <c r="L160" s="11"/>
    </row>
    <row r="161" spans="2:12" x14ac:dyDescent="0.2">
      <c r="B161" s="21"/>
      <c r="C161" s="4"/>
      <c r="D161" s="24"/>
      <c r="G161" s="12"/>
      <c r="H161" s="9"/>
      <c r="I161" s="10"/>
      <c r="J161" s="11"/>
      <c r="K161" s="11"/>
      <c r="L161" s="11"/>
    </row>
    <row r="162" spans="2:12" x14ac:dyDescent="0.2">
      <c r="B162" s="21"/>
      <c r="C162" s="4"/>
      <c r="D162" s="24"/>
      <c r="G162" s="12"/>
      <c r="H162" s="9"/>
      <c r="I162" s="10"/>
      <c r="J162" s="11"/>
      <c r="K162" s="11"/>
      <c r="L162" s="11"/>
    </row>
    <row r="163" spans="2:12" x14ac:dyDescent="0.2">
      <c r="B163" s="21"/>
      <c r="C163" s="4"/>
      <c r="D163" s="24"/>
      <c r="G163" s="12"/>
      <c r="H163" s="9"/>
      <c r="I163" s="10"/>
      <c r="J163" s="11"/>
      <c r="K163" s="11"/>
      <c r="L163" s="11"/>
    </row>
    <row r="164" spans="2:12" x14ac:dyDescent="0.2">
      <c r="B164" s="21"/>
      <c r="C164" s="4"/>
      <c r="D164" s="24"/>
      <c r="G164" s="12"/>
      <c r="H164" s="9"/>
      <c r="I164" s="10"/>
      <c r="J164" s="11"/>
      <c r="K164" s="11"/>
      <c r="L164" s="11"/>
    </row>
    <row r="165" spans="2:12" x14ac:dyDescent="0.2">
      <c r="B165" s="21"/>
      <c r="C165" s="4"/>
      <c r="D165" s="24"/>
      <c r="G165" s="12"/>
      <c r="H165" s="9"/>
      <c r="I165" s="10"/>
      <c r="J165" s="11"/>
      <c r="K165" s="11"/>
      <c r="L165" s="11"/>
    </row>
    <row r="166" spans="2:12" x14ac:dyDescent="0.2">
      <c r="B166" s="21"/>
      <c r="C166" s="4"/>
      <c r="D166" s="24"/>
      <c r="G166" s="12"/>
      <c r="H166" s="9"/>
      <c r="I166" s="10"/>
      <c r="J166" s="11"/>
      <c r="K166" s="11"/>
      <c r="L166" s="11"/>
    </row>
    <row r="167" spans="2:12" x14ac:dyDescent="0.2">
      <c r="B167" s="21"/>
      <c r="C167" s="4"/>
      <c r="D167" s="24"/>
      <c r="G167" s="12"/>
      <c r="H167" s="9"/>
      <c r="I167" s="10"/>
      <c r="J167" s="11"/>
      <c r="K167" s="11"/>
      <c r="L167" s="11"/>
    </row>
    <row r="168" spans="2:12" x14ac:dyDescent="0.2">
      <c r="B168" s="21"/>
      <c r="C168" s="4"/>
      <c r="D168" s="24"/>
      <c r="G168" s="12"/>
      <c r="H168" s="9"/>
      <c r="I168" s="10"/>
      <c r="J168" s="11"/>
      <c r="K168" s="11"/>
      <c r="L168" s="11"/>
    </row>
    <row r="169" spans="2:12" x14ac:dyDescent="0.2">
      <c r="B169" s="21"/>
      <c r="C169" s="4"/>
      <c r="D169" s="24"/>
      <c r="G169" s="12"/>
      <c r="H169" s="9"/>
      <c r="I169" s="10"/>
      <c r="J169" s="11"/>
      <c r="K169" s="11"/>
      <c r="L169" s="11"/>
    </row>
    <row r="170" spans="2:12" x14ac:dyDescent="0.2">
      <c r="B170" s="21"/>
      <c r="C170" s="4"/>
      <c r="D170" s="24"/>
      <c r="G170" s="12"/>
      <c r="H170" s="9"/>
      <c r="I170" s="10"/>
      <c r="J170" s="11"/>
      <c r="K170" s="11"/>
      <c r="L170" s="11"/>
    </row>
    <row r="171" spans="2:12" x14ac:dyDescent="0.2">
      <c r="B171" s="21"/>
      <c r="C171" s="4"/>
      <c r="D171" s="24"/>
      <c r="G171" s="12"/>
      <c r="H171" s="9"/>
      <c r="I171" s="10"/>
      <c r="J171" s="11"/>
      <c r="K171" s="11"/>
      <c r="L171" s="11"/>
    </row>
    <row r="172" spans="2:12" x14ac:dyDescent="0.2">
      <c r="B172" s="21"/>
      <c r="C172" s="4"/>
      <c r="D172" s="24"/>
      <c r="G172" s="12"/>
      <c r="H172" s="9"/>
      <c r="I172" s="10"/>
      <c r="J172" s="11"/>
      <c r="K172" s="11"/>
      <c r="L172" s="11"/>
    </row>
    <row r="173" spans="2:12" x14ac:dyDescent="0.2">
      <c r="B173" s="21"/>
      <c r="C173" s="4"/>
      <c r="D173" s="24"/>
      <c r="G173" s="12"/>
      <c r="H173" s="9"/>
      <c r="I173" s="10"/>
      <c r="J173" s="11"/>
      <c r="K173" s="11"/>
      <c r="L173" s="11"/>
    </row>
    <row r="174" spans="2:12" x14ac:dyDescent="0.2">
      <c r="B174" s="21"/>
      <c r="C174" s="4"/>
      <c r="D174" s="24"/>
      <c r="G174" s="12"/>
      <c r="H174" s="9"/>
      <c r="I174" s="10"/>
      <c r="J174" s="11"/>
      <c r="K174" s="11"/>
      <c r="L174" s="11"/>
    </row>
    <row r="175" spans="2:12" x14ac:dyDescent="0.2">
      <c r="B175" s="21"/>
      <c r="C175" s="4"/>
      <c r="D175" s="24"/>
      <c r="G175" s="12"/>
      <c r="H175" s="9"/>
      <c r="I175" s="10"/>
      <c r="J175" s="11"/>
      <c r="K175" s="11"/>
      <c r="L175" s="11"/>
    </row>
    <row r="176" spans="2:12" x14ac:dyDescent="0.2">
      <c r="B176" s="21"/>
      <c r="C176" s="4"/>
      <c r="D176" s="24"/>
      <c r="G176" s="12"/>
      <c r="H176" s="9"/>
      <c r="I176" s="10"/>
      <c r="J176" s="11"/>
      <c r="K176" s="11"/>
      <c r="L176" s="11"/>
    </row>
    <row r="177" spans="2:12" x14ac:dyDescent="0.2">
      <c r="B177" s="21"/>
      <c r="C177" s="4"/>
      <c r="D177" s="24"/>
      <c r="G177" s="12"/>
      <c r="H177" s="9"/>
      <c r="I177" s="10"/>
      <c r="J177" s="11"/>
      <c r="K177" s="11"/>
      <c r="L177" s="11"/>
    </row>
    <row r="178" spans="2:12" x14ac:dyDescent="0.2">
      <c r="B178" s="21"/>
      <c r="C178" s="4"/>
      <c r="D178" s="24"/>
      <c r="G178" s="12"/>
      <c r="H178" s="9"/>
      <c r="I178" s="10"/>
      <c r="J178" s="11"/>
      <c r="K178" s="11"/>
      <c r="L178" s="11"/>
    </row>
    <row r="179" spans="2:12" x14ac:dyDescent="0.2">
      <c r="B179" s="21"/>
      <c r="C179" s="4"/>
      <c r="D179" s="24"/>
      <c r="G179" s="12"/>
      <c r="H179" s="9"/>
      <c r="I179" s="10"/>
      <c r="J179" s="11"/>
      <c r="K179" s="11"/>
      <c r="L179" s="11"/>
    </row>
    <row r="180" spans="2:12" x14ac:dyDescent="0.2">
      <c r="B180" s="21"/>
      <c r="C180" s="4"/>
      <c r="D180" s="24"/>
      <c r="G180" s="12"/>
      <c r="H180" s="9"/>
      <c r="I180" s="10"/>
      <c r="J180" s="11"/>
      <c r="K180" s="11"/>
      <c r="L180" s="11"/>
    </row>
    <row r="181" spans="2:12" x14ac:dyDescent="0.2">
      <c r="B181" s="21"/>
      <c r="C181" s="4"/>
      <c r="D181" s="24"/>
      <c r="G181" s="12"/>
      <c r="H181" s="9"/>
      <c r="I181" s="10"/>
      <c r="J181" s="11"/>
      <c r="K181" s="11"/>
      <c r="L181" s="11"/>
    </row>
    <row r="182" spans="2:12" x14ac:dyDescent="0.2">
      <c r="B182" s="21"/>
      <c r="C182" s="4"/>
      <c r="D182" s="24"/>
      <c r="G182" s="12"/>
      <c r="H182" s="9"/>
      <c r="I182" s="10"/>
      <c r="J182" s="11"/>
      <c r="K182" s="11"/>
      <c r="L182" s="11"/>
    </row>
    <row r="183" spans="2:12" x14ac:dyDescent="0.2">
      <c r="B183" s="21"/>
      <c r="C183" s="4"/>
      <c r="D183" s="24"/>
      <c r="G183" s="12"/>
      <c r="H183" s="9"/>
      <c r="I183" s="10"/>
      <c r="J183" s="11"/>
      <c r="K183" s="11"/>
      <c r="L183" s="11"/>
    </row>
    <row r="184" spans="2:12" x14ac:dyDescent="0.2">
      <c r="B184" s="21"/>
      <c r="C184" s="4"/>
      <c r="D184" s="24"/>
      <c r="G184" s="12"/>
      <c r="H184" s="9"/>
      <c r="I184" s="10"/>
      <c r="J184" s="11"/>
      <c r="K184" s="11"/>
      <c r="L184" s="11"/>
    </row>
    <row r="185" spans="2:12" x14ac:dyDescent="0.2">
      <c r="B185" s="21"/>
      <c r="C185" s="4"/>
      <c r="D185" s="24"/>
      <c r="G185" s="12"/>
      <c r="H185" s="9"/>
      <c r="I185" s="10"/>
      <c r="J185" s="11"/>
      <c r="K185" s="11"/>
      <c r="L185" s="11"/>
    </row>
    <row r="186" spans="2:12" x14ac:dyDescent="0.2">
      <c r="B186" s="21"/>
      <c r="C186" s="4"/>
      <c r="D186" s="24"/>
      <c r="G186" s="12"/>
      <c r="H186" s="9"/>
      <c r="I186" s="10"/>
      <c r="J186" s="11"/>
      <c r="K186" s="11"/>
      <c r="L186" s="11"/>
    </row>
    <row r="187" spans="2:12" x14ac:dyDescent="0.2">
      <c r="B187" s="21"/>
      <c r="C187" s="4"/>
      <c r="D187" s="24"/>
      <c r="G187" s="12"/>
      <c r="H187" s="9"/>
      <c r="I187" s="10"/>
      <c r="J187" s="11"/>
      <c r="K187" s="11"/>
      <c r="L187" s="11"/>
    </row>
    <row r="188" spans="2:12" x14ac:dyDescent="0.2">
      <c r="B188" s="21"/>
      <c r="C188" s="4"/>
      <c r="D188" s="24"/>
      <c r="G188" s="12"/>
      <c r="H188" s="9"/>
      <c r="I188" s="10"/>
      <c r="J188" s="11"/>
      <c r="K188" s="11"/>
      <c r="L188" s="11"/>
    </row>
    <row r="189" spans="2:12" x14ac:dyDescent="0.2">
      <c r="B189" s="21"/>
      <c r="C189" s="4"/>
      <c r="D189" s="24"/>
      <c r="G189" s="12"/>
      <c r="H189" s="9"/>
      <c r="I189" s="10"/>
      <c r="J189" s="11"/>
      <c r="K189" s="11"/>
      <c r="L189" s="11"/>
    </row>
    <row r="190" spans="2:12" x14ac:dyDescent="0.2">
      <c r="B190" s="21"/>
      <c r="C190" s="4"/>
      <c r="D190" s="24"/>
      <c r="G190" s="12"/>
      <c r="H190" s="9"/>
      <c r="I190" s="10"/>
      <c r="J190" s="11"/>
      <c r="K190" s="11"/>
      <c r="L190" s="11"/>
    </row>
    <row r="191" spans="2:12" x14ac:dyDescent="0.2">
      <c r="B191" s="21"/>
      <c r="C191" s="4"/>
      <c r="D191" s="24"/>
      <c r="G191" s="12"/>
      <c r="H191" s="9"/>
      <c r="I191" s="10"/>
      <c r="J191" s="11"/>
      <c r="K191" s="11"/>
      <c r="L191" s="11"/>
    </row>
    <row r="192" spans="2:12" x14ac:dyDescent="0.2">
      <c r="B192" s="21"/>
      <c r="C192" s="4"/>
      <c r="D192" s="24"/>
      <c r="G192" s="12"/>
      <c r="H192" s="9"/>
      <c r="I192" s="10"/>
      <c r="J192" s="11"/>
      <c r="K192" s="11"/>
      <c r="L192" s="11"/>
    </row>
  </sheetData>
  <mergeCells count="19">
    <mergeCell ref="M49:M52"/>
    <mergeCell ref="M53:M56"/>
    <mergeCell ref="M57:M60"/>
    <mergeCell ref="M61:M64"/>
    <mergeCell ref="M29:M32"/>
    <mergeCell ref="M33:M36"/>
    <mergeCell ref="M37:M40"/>
    <mergeCell ref="M41:M44"/>
    <mergeCell ref="M45:M48"/>
    <mergeCell ref="M10:M12"/>
    <mergeCell ref="M13:M16"/>
    <mergeCell ref="M17:M20"/>
    <mergeCell ref="M21:M24"/>
    <mergeCell ref="M25:M28"/>
    <mergeCell ref="P7:R7"/>
    <mergeCell ref="S7:S8"/>
    <mergeCell ref="T7:U7"/>
    <mergeCell ref="S6:U6"/>
    <mergeCell ref="O6:R6"/>
  </mergeCells>
  <conditionalFormatting sqref="B9:B192">
    <cfRule type="expression" dxfId="11" priority="37">
      <formula>#REF!&lt;0</formula>
    </cfRule>
  </conditionalFormatting>
  <conditionalFormatting sqref="H81:H192 F10:F80">
    <cfRule type="expression" dxfId="10" priority="36">
      <formula>#REF!&lt;0</formula>
    </cfRule>
  </conditionalFormatting>
  <conditionalFormatting sqref="G9 G81:G192">
    <cfRule type="expression" dxfId="9" priority="35">
      <formula>#REF!&lt;0</formula>
    </cfRule>
  </conditionalFormatting>
  <conditionalFormatting sqref="P9:Q25 J10:L192">
    <cfRule type="expression" dxfId="8" priority="34">
      <formula>#REF!&lt;0</formula>
    </cfRule>
  </conditionalFormatting>
  <conditionalFormatting sqref="I9:I192">
    <cfRule type="expression" dxfId="7" priority="32">
      <formula>#REF!&lt;0</formula>
    </cfRule>
  </conditionalFormatting>
  <conditionalFormatting sqref="E9:E80">
    <cfRule type="expression" dxfId="6" priority="25">
      <formula>#REF!&lt;0</formula>
    </cfRule>
  </conditionalFormatting>
  <conditionalFormatting sqref="G10:G14">
    <cfRule type="expression" dxfId="5" priority="16">
      <formula>#REF!&lt;0</formula>
    </cfRule>
  </conditionalFormatting>
  <conditionalFormatting sqref="G64:G80">
    <cfRule type="expression" dxfId="4" priority="14">
      <formula>#REF!&lt;0</formula>
    </cfRule>
  </conditionalFormatting>
  <conditionalFormatting sqref="G37:G63">
    <cfRule type="expression" dxfId="3" priority="13">
      <formula>#REF!&lt;0</formula>
    </cfRule>
  </conditionalFormatting>
  <conditionalFormatting sqref="G25:G32">
    <cfRule type="expression" dxfId="2" priority="5">
      <formula>#REF!&lt;0</formula>
    </cfRule>
  </conditionalFormatting>
  <conditionalFormatting sqref="G33:G36">
    <cfRule type="expression" dxfId="1" priority="3">
      <formula>#REF!&lt;0</formula>
    </cfRule>
  </conditionalFormatting>
  <conditionalFormatting sqref="G15:G24">
    <cfRule type="expression" dxfId="0" priority="1">
      <formula>#REF!&lt;0</formula>
    </cfRule>
  </conditionalFormatting>
  <dataValidations disablePrompts="1" count="2">
    <dataValidation type="decimal" operator="lessThanOrEqual" allowBlank="1" showInputMessage="1" showErrorMessage="1" sqref="H4" xr:uid="{00000000-0002-0000-0000-000000000000}">
      <formula1>#REF!*12</formula1>
    </dataValidation>
    <dataValidation operator="lessThanOrEqual" allowBlank="1" showInputMessage="1" showErrorMessage="1" sqref="H6 I1" xr:uid="{00000000-0002-0000-0000-000001000000}"/>
  </dataValidations>
  <pageMargins left="0.70866141732283472" right="0.70866141732283472" top="0.87906249999999997" bottom="0.51656250000000004" header="0.31496062992125984" footer="0.31496062992125984"/>
  <pageSetup paperSize="9" scale="58" orientation="landscape" r:id="rId1"/>
  <headerFooter>
    <oddHeader xml:space="preserve">&amp;L&amp;"Arial,Félkövér"&amp;12KH&amp;H Bank Zrt. ajánlata - v1mód
Veresegyház és Környéke Szennyvízközmű Társulás 884.200.000 Ft összegű hitelre
&amp;R
&amp;"Arial,Félkövér"&amp;12 3. számú melléklet a 118/B/2021. sz. előterjesztéshez
</oddHeader>
    <oddFooter>&amp;R2021.11.03.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Kalkuláció</vt:lpstr>
      <vt:lpstr>Kalkuláció!Nyomtatási_terület</vt:lpstr>
    </vt:vector>
  </TitlesOfParts>
  <Company>KBC Group Hungarian Branch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Bolla József Zsolt</dc:creator>
  <cp:lastModifiedBy>DELL</cp:lastModifiedBy>
  <cp:lastPrinted>2021-11-12T11:20:35Z</cp:lastPrinted>
  <dcterms:created xsi:type="dcterms:W3CDTF">2015-04-10T09:24:44Z</dcterms:created>
  <dcterms:modified xsi:type="dcterms:W3CDTF">2021-11-12T11:20:37Z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d97572-4178-46c0-bbb2-716539d01ab1_Enabled">
    <vt:lpwstr>true</vt:lpwstr>
  </property>
  <property fmtid="{D5CDD505-2E9C-101B-9397-08002B2CF9AE}" pid="3" name="MSIP_Label_0cd97572-4178-46c0-bbb2-716539d01ab1_SetDate">
    <vt:lpwstr>2021-02-19T09:03:45Z</vt:lpwstr>
  </property>
  <property fmtid="{D5CDD505-2E9C-101B-9397-08002B2CF9AE}" pid="4" name="MSIP_Label_0cd97572-4178-46c0-bbb2-716539d01ab1_Method">
    <vt:lpwstr>Privileged</vt:lpwstr>
  </property>
  <property fmtid="{D5CDD505-2E9C-101B-9397-08002B2CF9AE}" pid="5" name="MSIP_Label_0cd97572-4178-46c0-bbb2-716539d01ab1_Name">
    <vt:lpwstr>0cd97572-4178-46c0-bbb2-716539d01ab1</vt:lpwstr>
  </property>
  <property fmtid="{D5CDD505-2E9C-101B-9397-08002B2CF9AE}" pid="6" name="MSIP_Label_0cd97572-4178-46c0-bbb2-716539d01ab1_SiteId">
    <vt:lpwstr>64af2aee-7d6c-49ac-a409-192d3fee73b8</vt:lpwstr>
  </property>
  <property fmtid="{D5CDD505-2E9C-101B-9397-08002B2CF9AE}" pid="7" name="MSIP_Label_0cd97572-4178-46c0-bbb2-716539d01ab1_ActionId">
    <vt:lpwstr/>
  </property>
  <property fmtid="{D5CDD505-2E9C-101B-9397-08002B2CF9AE}" pid="8" name="MSIP_Label_0cd97572-4178-46c0-bbb2-716539d01ab1_ContentBits">
    <vt:lpwstr>0</vt:lpwstr>
  </property>
</Properties>
</file>